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My ABB Documents\ABB APPARATUS\ITABB\DIN RAIL Projects\Connectivity\Step 1\Project management\User Manuals\system check tool\"/>
    </mc:Choice>
  </mc:AlternateContent>
  <xr:revisionPtr revIDLastSave="0" documentId="13_ncr:1_{16F9A667-F5E4-46EB-B2DC-73298A5F9535}" xr6:coauthVersionLast="44" xr6:coauthVersionMax="44" xr10:uidLastSave="{00000000-0000-0000-0000-000000000000}"/>
  <workbookProtection workbookAlgorithmName="SHA-512" workbookHashValue="6iPfLE/J9aQyIwEPE6zioK8PVEPWV9/1ZhFjhR9v3jtdrctduNcVI80Jce2rqD/iO6raNd3Bu8Q6a/gS9wR6LQ==" workbookSaltValue="SqM01TosLf+AyTTTzKOyMg==" workbookSpinCount="100000" lockStructure="1"/>
  <bookViews>
    <workbookView xWindow="-108" yWindow="-108" windowWidth="23256" windowHeight="12720" firstSheet="1" activeTab="1" xr2:uid="{7017E952-1DDE-4120-861A-08F3988577A5}"/>
  </bookViews>
  <sheets>
    <sheet name="Input data" sheetId="3" state="hidden" r:id="rId1"/>
    <sheet name="InSite Bus load simulator" sheetId="1" r:id="rId2"/>
  </sheets>
  <definedNames>
    <definedName name="a">'Input data'!$D$5</definedName>
    <definedName name="CS">'Input data'!$D$20</definedName>
    <definedName name="E">'Input data'!$D$21</definedName>
    <definedName name="I_1">'Input data'!$D$23</definedName>
    <definedName name="I_2">'Input data'!$D$24</definedName>
    <definedName name="I_3">'Input data'!$D$25</definedName>
    <definedName name="Inp">'Input data'!$D$16</definedName>
    <definedName name="IO">'Input data'!$D$18</definedName>
    <definedName name="OS">'Input data'!$D$19</definedName>
    <definedName name="Out">'Input data'!$D$17</definedName>
    <definedName name="rho">'Input data'!$D$7</definedName>
    <definedName name="rho_ref">'Input data'!$D$6</definedName>
    <definedName name="S">'Input data'!$D$8</definedName>
    <definedName name="T">'Input data'!$D$3</definedName>
    <definedName name="Tref">'Input data'!$D$4</definedName>
    <definedName name="V_st">'Input data'!$D$11</definedName>
    <definedName name="V_th">'Input data'!$D$12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4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D21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D32" i="1"/>
  <c r="D33" i="1" l="1"/>
  <c r="C34" i="1" s="1"/>
  <c r="D22" i="1"/>
  <c r="C23" i="1" s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D10" i="1"/>
  <c r="D11" i="1" l="1"/>
  <c r="C12" i="1" s="1"/>
  <c r="C11" i="1" l="1"/>
  <c r="AJ15" i="1"/>
  <c r="AJ26" i="1"/>
  <c r="B26" i="1"/>
  <c r="B15" i="1"/>
  <c r="G26" i="3"/>
  <c r="I26" i="3"/>
  <c r="H26" i="3"/>
  <c r="D3" i="3"/>
  <c r="AI30" i="1" l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29" i="1"/>
  <c r="C33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8" i="1"/>
  <c r="C22" i="1"/>
  <c r="C30" i="1" l="1"/>
  <c r="C32" i="1" s="1"/>
  <c r="C19" i="1"/>
  <c r="C21" i="1" s="1"/>
  <c r="C28" i="1"/>
  <c r="B32" i="1" s="1"/>
  <c r="C17" i="1"/>
  <c r="B21" i="1" s="1"/>
  <c r="D7" i="3"/>
  <c r="D28" i="1" l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R28" i="1" s="1"/>
  <c r="S28" i="1" s="1"/>
  <c r="T28" i="1" s="1"/>
  <c r="U28" i="1" s="1"/>
  <c r="V28" i="1" s="1"/>
  <c r="W28" i="1" s="1"/>
  <c r="X28" i="1" s="1"/>
  <c r="Y28" i="1" s="1"/>
  <c r="Z28" i="1" s="1"/>
  <c r="AA28" i="1" s="1"/>
  <c r="AB28" i="1" s="1"/>
  <c r="AC28" i="1" s="1"/>
  <c r="AD28" i="1" s="1"/>
  <c r="AE28" i="1" s="1"/>
  <c r="AF28" i="1" s="1"/>
  <c r="AG28" i="1" s="1"/>
  <c r="AH28" i="1" s="1"/>
  <c r="AI28" i="1" s="1"/>
  <c r="D17" i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Y17" i="1" s="1"/>
  <c r="Z17" i="1" s="1"/>
  <c r="AA17" i="1" s="1"/>
  <c r="AB17" i="1" s="1"/>
  <c r="AC17" i="1" s="1"/>
  <c r="AD17" i="1" s="1"/>
  <c r="AE17" i="1" s="1"/>
  <c r="AF17" i="1" s="1"/>
  <c r="AG17" i="1" s="1"/>
  <c r="AH17" i="1" s="1"/>
  <c r="AI17" i="1" s="1"/>
  <c r="AI27" i="1"/>
  <c r="AA27" i="1"/>
  <c r="S27" i="1"/>
  <c r="K27" i="1"/>
  <c r="AC16" i="1"/>
  <c r="U16" i="1"/>
  <c r="M16" i="1"/>
  <c r="E16" i="1"/>
  <c r="AF27" i="1"/>
  <c r="H27" i="1"/>
  <c r="R16" i="1"/>
  <c r="Q16" i="1"/>
  <c r="F27" i="1"/>
  <c r="H16" i="1"/>
  <c r="M27" i="1"/>
  <c r="O16" i="1"/>
  <c r="T27" i="1"/>
  <c r="F16" i="1"/>
  <c r="AH27" i="1"/>
  <c r="Z27" i="1"/>
  <c r="R27" i="1"/>
  <c r="J27" i="1"/>
  <c r="AB16" i="1"/>
  <c r="T16" i="1"/>
  <c r="L16" i="1"/>
  <c r="D16" i="1"/>
  <c r="D18" i="1" s="1"/>
  <c r="P27" i="1"/>
  <c r="Z16" i="1"/>
  <c r="AE27" i="1"/>
  <c r="O27" i="1"/>
  <c r="Y16" i="1"/>
  <c r="V27" i="1"/>
  <c r="P16" i="1"/>
  <c r="AC27" i="1"/>
  <c r="W16" i="1"/>
  <c r="AB27" i="1"/>
  <c r="AD16" i="1"/>
  <c r="AG27" i="1"/>
  <c r="Y27" i="1"/>
  <c r="Q27" i="1"/>
  <c r="I27" i="1"/>
  <c r="AI16" i="1"/>
  <c r="AA16" i="1"/>
  <c r="S16" i="1"/>
  <c r="K16" i="1"/>
  <c r="X27" i="1"/>
  <c r="AH16" i="1"/>
  <c r="J16" i="1"/>
  <c r="W27" i="1"/>
  <c r="G27" i="1"/>
  <c r="AG16" i="1"/>
  <c r="I16" i="1"/>
  <c r="N27" i="1"/>
  <c r="X16" i="1"/>
  <c r="U27" i="1"/>
  <c r="G16" i="1"/>
  <c r="L27" i="1"/>
  <c r="N16" i="1"/>
  <c r="AD27" i="1"/>
  <c r="AF16" i="1"/>
  <c r="E27" i="1"/>
  <c r="AE16" i="1"/>
  <c r="D27" i="1"/>
  <c r="D29" i="1" s="1"/>
  <c r="V16" i="1"/>
  <c r="D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E8" i="1"/>
  <c r="H5" i="1"/>
  <c r="C8" i="1" l="1"/>
  <c r="C10" i="1" s="1"/>
  <c r="E18" i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Y18" i="1" s="1"/>
  <c r="Z18" i="1" s="1"/>
  <c r="AA18" i="1" s="1"/>
  <c r="AB18" i="1" s="1"/>
  <c r="AC18" i="1" s="1"/>
  <c r="AD18" i="1" s="1"/>
  <c r="AE18" i="1" s="1"/>
  <c r="AF18" i="1" s="1"/>
  <c r="AG18" i="1" s="1"/>
  <c r="AH18" i="1" s="1"/>
  <c r="AI18" i="1" s="1"/>
  <c r="E29" i="1"/>
  <c r="F29" i="1" s="1"/>
  <c r="G29" i="1" s="1"/>
  <c r="H29" i="1" s="1"/>
  <c r="I29" i="1" s="1"/>
  <c r="J29" i="1" s="1"/>
  <c r="K29" i="1" s="1"/>
  <c r="L29" i="1" s="1"/>
  <c r="M29" i="1" s="1"/>
  <c r="N29" i="1" s="1"/>
  <c r="O29" i="1" s="1"/>
  <c r="P29" i="1" s="1"/>
  <c r="Q29" i="1" s="1"/>
  <c r="R29" i="1" s="1"/>
  <c r="S29" i="1" s="1"/>
  <c r="T29" i="1" s="1"/>
  <c r="U29" i="1" s="1"/>
  <c r="V29" i="1" s="1"/>
  <c r="W29" i="1" s="1"/>
  <c r="X29" i="1" s="1"/>
  <c r="Y29" i="1" s="1"/>
  <c r="Z29" i="1" s="1"/>
  <c r="AA29" i="1" s="1"/>
  <c r="AB29" i="1" s="1"/>
  <c r="AC29" i="1" s="1"/>
  <c r="AD29" i="1" s="1"/>
  <c r="AE29" i="1" s="1"/>
  <c r="AF29" i="1" s="1"/>
  <c r="AG29" i="1" s="1"/>
  <c r="AH29" i="1" s="1"/>
  <c r="AI29" i="1" s="1"/>
  <c r="C6" i="1"/>
  <c r="B10" i="1" s="1"/>
  <c r="AA5" i="1"/>
  <c r="G5" i="1"/>
  <c r="W5" i="1"/>
  <c r="O5" i="1"/>
  <c r="AE5" i="1"/>
  <c r="K5" i="1"/>
  <c r="AI5" i="1"/>
  <c r="S5" i="1"/>
  <c r="AH5" i="1"/>
  <c r="AD5" i="1"/>
  <c r="Z5" i="1"/>
  <c r="V5" i="1"/>
  <c r="R5" i="1"/>
  <c r="N5" i="1"/>
  <c r="J5" i="1"/>
  <c r="F5" i="1"/>
  <c r="AG5" i="1"/>
  <c r="AC5" i="1"/>
  <c r="Y5" i="1"/>
  <c r="U5" i="1"/>
  <c r="Q5" i="1"/>
  <c r="M5" i="1"/>
  <c r="I5" i="1"/>
  <c r="E5" i="1"/>
  <c r="D5" i="1"/>
  <c r="AF5" i="1"/>
  <c r="AB5" i="1"/>
  <c r="X5" i="1"/>
  <c r="T5" i="1"/>
  <c r="P5" i="1"/>
  <c r="L5" i="1"/>
  <c r="C7" i="1"/>
  <c r="B37" i="1" l="1"/>
  <c r="D37" i="1"/>
  <c r="D7" i="1"/>
  <c r="D6" i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E7" i="1" l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</calcChain>
</file>

<file path=xl/sharedStrings.xml><?xml version="1.0" encoding="utf-8"?>
<sst xmlns="http://schemas.openxmlformats.org/spreadsheetml/2006/main" count="233" uniqueCount="96">
  <si>
    <t>S</t>
  </si>
  <si>
    <t>Node types</t>
  </si>
  <si>
    <t>Empty</t>
  </si>
  <si>
    <t>T</t>
  </si>
  <si>
    <t>rho</t>
  </si>
  <si>
    <t>Variables</t>
  </si>
  <si>
    <t>unit</t>
  </si>
  <si>
    <t>Ohm.m</t>
  </si>
  <si>
    <t>name</t>
  </si>
  <si>
    <t>symbol</t>
  </si>
  <si>
    <t>value</t>
  </si>
  <si>
    <t>Wire cross section</t>
  </si>
  <si>
    <t>mm2</t>
  </si>
  <si>
    <t>Voltages</t>
  </si>
  <si>
    <t>V_st</t>
  </si>
  <si>
    <t>Voltage at CU (Voltage start)</t>
  </si>
  <si>
    <t>V</t>
  </si>
  <si>
    <t>Voltage threshold</t>
  </si>
  <si>
    <t>V_th</t>
  </si>
  <si>
    <t>Voltage at node i</t>
  </si>
  <si>
    <r>
      <t>=V</t>
    </r>
    <r>
      <rPr>
        <vertAlign val="subscript"/>
        <sz val="11"/>
        <color theme="1"/>
        <rFont val="Calibri"/>
        <family val="2"/>
        <scheme val="minor"/>
      </rPr>
      <t>i-1</t>
    </r>
    <r>
      <rPr>
        <sz val="11"/>
        <color theme="1"/>
        <rFont val="Calibri"/>
        <family val="2"/>
        <scheme val="minor"/>
      </rPr>
      <t xml:space="preserve"> - DV</t>
    </r>
    <r>
      <rPr>
        <vertAlign val="subscript"/>
        <sz val="11"/>
        <color theme="1"/>
        <rFont val="Calibri"/>
        <family val="2"/>
        <scheme val="minor"/>
      </rPr>
      <t>i</t>
    </r>
  </si>
  <si>
    <t>Voltage drop at node i</t>
  </si>
  <si>
    <t>Resistance between node i and node i-1</t>
  </si>
  <si>
    <t>R_dl</t>
  </si>
  <si>
    <t>=rho*dl_i*1000/S</t>
  </si>
  <si>
    <t>Ohm</t>
  </si>
  <si>
    <r>
      <t>DV</t>
    </r>
    <r>
      <rPr>
        <vertAlign val="subscript"/>
        <sz val="11"/>
        <color theme="1"/>
        <rFont val="Calibri"/>
        <family val="2"/>
        <scheme val="minor"/>
      </rPr>
      <t>i</t>
    </r>
  </si>
  <si>
    <r>
      <t>=R_dl*I</t>
    </r>
    <r>
      <rPr>
        <vertAlign val="subscript"/>
        <sz val="11"/>
        <color theme="1"/>
        <rFont val="Calibri"/>
        <family val="2"/>
        <scheme val="minor"/>
      </rPr>
      <t>i-1</t>
    </r>
    <r>
      <rPr>
        <sz val="11"/>
        <color theme="1"/>
        <rFont val="Calibri"/>
        <family val="2"/>
        <scheme val="minor"/>
      </rPr>
      <t>/1000</t>
    </r>
  </si>
  <si>
    <r>
      <t>V</t>
    </r>
    <r>
      <rPr>
        <vertAlign val="subscript"/>
        <sz val="11"/>
        <color theme="1"/>
        <rFont val="Calibri"/>
        <family val="2"/>
        <scheme val="minor"/>
      </rPr>
      <t>i</t>
    </r>
  </si>
  <si>
    <t>Input modules - absorbed current</t>
  </si>
  <si>
    <t>mA</t>
  </si>
  <si>
    <t>Output modules - absorbed current</t>
  </si>
  <si>
    <t>I/O modules - absorbed current</t>
  </si>
  <si>
    <t>Open sensor - absorbed current</t>
  </si>
  <si>
    <t>Closed sensor - absorbed current</t>
  </si>
  <si>
    <t>Bus 1</t>
  </si>
  <si>
    <t>R_dl [Ohm]</t>
  </si>
  <si>
    <t>Initial current bus 1</t>
  </si>
  <si>
    <t>I_1</t>
  </si>
  <si>
    <t>Temperature coefficient of resistance</t>
  </si>
  <si>
    <t>a</t>
  </si>
  <si>
    <t>°C</t>
  </si>
  <si>
    <t>Reference temperature</t>
  </si>
  <si>
    <t>Tref</t>
  </si>
  <si>
    <t xml:space="preserve">Operating temperature </t>
  </si>
  <si>
    <t>Cable Resistivity @ Tref</t>
  </si>
  <si>
    <t>Cable Resistivity @ T</t>
  </si>
  <si>
    <t>Current at node i [mA]</t>
  </si>
  <si>
    <t>Voltage at node i [V]</t>
  </si>
  <si>
    <t>Node type [mA]</t>
  </si>
  <si>
    <t>rho_ref</t>
  </si>
  <si>
    <t>Initial current bus 2</t>
  </si>
  <si>
    <t>Initial current bus 3</t>
  </si>
  <si>
    <t>I_2</t>
  </si>
  <si>
    <t>I_3</t>
  </si>
  <si>
    <t>Initial
current</t>
  </si>
  <si>
    <t>Connection</t>
  </si>
  <si>
    <t>DM11</t>
  </si>
  <si>
    <t>DM00</t>
  </si>
  <si>
    <t>DM10</t>
  </si>
  <si>
    <t>Solid core sensor</t>
  </si>
  <si>
    <t>SCS</t>
  </si>
  <si>
    <t>OCS</t>
  </si>
  <si>
    <t xml:space="preserve">Digital Input module (4 Inputs channels) </t>
  </si>
  <si>
    <t>NAME</t>
  </si>
  <si>
    <t>SKU</t>
  </si>
  <si>
    <t xml:space="preserve">Description </t>
  </si>
  <si>
    <t>Digital Output module (4 output channels)</t>
  </si>
  <si>
    <t>Digital Input Output module (2 Input , 2 output )</t>
  </si>
  <si>
    <t>Open core Sensor</t>
  </si>
  <si>
    <t>2CCG000245R0001</t>
  </si>
  <si>
    <t>2CCG000246R0001</t>
  </si>
  <si>
    <t>2CCG000247R0001</t>
  </si>
  <si>
    <t>CMS-12xx</t>
  </si>
  <si>
    <t>CMS-10xx or 20xx</t>
  </si>
  <si>
    <t>Bus 2</t>
  </si>
  <si>
    <t>Bus 3</t>
  </si>
  <si>
    <t>InSite Bus Position</t>
  </si>
  <si>
    <t>SCU100</t>
  </si>
  <si>
    <t>Node type</t>
  </si>
  <si>
    <t xml:space="preserve">Instructions </t>
  </si>
  <si>
    <t>1. Set ambient temperature the system will most probably work. You may change this value between operating range (-20 + 60°C)</t>
  </si>
  <si>
    <t>2. Fill light blue cells with distance (in mm) between nodes (IO modules or sensors). Distance shall be taken based on the cable lenght and not on air.</t>
  </si>
  <si>
    <t xml:space="preserve">3. Select the type of node </t>
  </si>
  <si>
    <t>4. See the results in the node type cell</t>
  </si>
  <si>
    <t xml:space="preserve">If cell is RED colored. Node functionality might not work under the conditions set. Reduce node to node cable lenght or decrease working temperture </t>
  </si>
  <si>
    <t>If cell is green colored. Node functionality is guaranteed at the specified temperature</t>
  </si>
  <si>
    <t xml:space="preserve">Min </t>
  </si>
  <si>
    <t>Avg</t>
  </si>
  <si>
    <t>Max</t>
  </si>
  <si>
    <t>Cable length from previous node[mm]</t>
  </si>
  <si>
    <t>T ambient</t>
  </si>
  <si>
    <r>
      <rPr>
        <sz val="20"/>
        <color rgb="FFFF0000"/>
        <rFont val="ABB Logo"/>
        <charset val="2"/>
      </rPr>
      <t xml:space="preserve">ABB </t>
    </r>
    <r>
      <rPr>
        <sz val="16"/>
        <color theme="1"/>
        <rFont val="ABBvoice"/>
        <family val="2"/>
      </rPr>
      <t>InSite System bus Connectivity check</t>
    </r>
  </si>
  <si>
    <t xml:space="preserve">Bus weight </t>
  </si>
  <si>
    <t>Bus length reached [mm]</t>
  </si>
  <si>
    <t xml:space="preserve">Insite bus node capacity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</si>
</sst>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\ \°\C"/>
    <numFmt numFmtId="166" formatCode="0.000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ABBvoice"/>
      <family val="2"/>
    </font>
    <font>
      <sz val="20"/>
      <color rgb="FFFF0000"/>
      <name val="ABB Logo"/>
      <charset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rgb="FFFF0000"/>
      <name val="ABBvoice"/>
      <family val="2"/>
    </font>
    <font>
      <sz val="28"/>
      <color rgb="FFFF0000"/>
      <name val="ABB Logo"/>
      <charset val="2"/>
    </font>
    <font>
      <sz val="16"/>
      <color theme="1"/>
      <name val="ABBvoice"/>
      <family val="2"/>
      <charset val="2"/>
    </font>
    <font>
      <sz val="11"/>
      <color theme="0" tint="-4.9989318521683403E-2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auto="1"/>
      </bottom>
      <diagonal/>
    </border>
    <border>
      <left/>
      <right style="dashed">
        <color auto="1"/>
      </right>
      <top style="double">
        <color auto="1"/>
      </top>
      <bottom style="dashed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0" fontId="13" fillId="4" borderId="0" applyNumberFormat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readingOrder="1"/>
    </xf>
    <xf numFmtId="0" fontId="1" fillId="0" borderId="5" xfId="0" applyFont="1" applyBorder="1"/>
    <xf numFmtId="0" fontId="0" fillId="0" borderId="5" xfId="0" applyBorder="1"/>
    <xf numFmtId="0" fontId="6" fillId="0" borderId="7" xfId="0" applyFont="1" applyBorder="1"/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11" fontId="0" fillId="0" borderId="18" xfId="0" applyNumberFormat="1" applyBorder="1"/>
    <xf numFmtId="0" fontId="0" fillId="0" borderId="20" xfId="0" applyBorder="1" applyAlignment="1">
      <alignment wrapText="1"/>
    </xf>
    <xf numFmtId="0" fontId="0" fillId="0" borderId="21" xfId="0" applyBorder="1"/>
    <xf numFmtId="0" fontId="0" fillId="0" borderId="21" xfId="0" quotePrefix="1" applyBorder="1"/>
    <xf numFmtId="0" fontId="0" fillId="0" borderId="22" xfId="0" applyBorder="1"/>
    <xf numFmtId="0" fontId="0" fillId="0" borderId="18" xfId="0" quotePrefix="1" applyBorder="1"/>
    <xf numFmtId="0" fontId="0" fillId="0" borderId="20" xfId="0" applyBorder="1"/>
    <xf numFmtId="0" fontId="0" fillId="2" borderId="15" xfId="0" applyFill="1" applyBorder="1"/>
    <xf numFmtId="0" fontId="5" fillId="0" borderId="1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9" fillId="0" borderId="3" xfId="0" applyFont="1" applyBorder="1" applyProtection="1">
      <protection hidden="1"/>
    </xf>
    <xf numFmtId="0" fontId="0" fillId="0" borderId="25" xfId="0" applyBorder="1"/>
    <xf numFmtId="0" fontId="1" fillId="3" borderId="25" xfId="0" applyFont="1" applyFill="1" applyBorder="1"/>
    <xf numFmtId="0" fontId="0" fillId="0" borderId="29" xfId="0" applyBorder="1" applyAlignment="1">
      <alignment horizontal="left"/>
    </xf>
    <xf numFmtId="0" fontId="1" fillId="0" borderId="7" xfId="0" applyFont="1" applyBorder="1" applyAlignment="1" applyProtection="1">
      <alignment horizont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9" xfId="0" applyBorder="1" applyAlignment="1"/>
    <xf numFmtId="0" fontId="1" fillId="3" borderId="29" xfId="0" applyFont="1" applyFill="1" applyBorder="1" applyAlignment="1"/>
    <xf numFmtId="0" fontId="6" fillId="0" borderId="3" xfId="0" applyFont="1" applyBorder="1"/>
    <xf numFmtId="0" fontId="6" fillId="0" borderId="28" xfId="0" applyFont="1" applyBorder="1"/>
    <xf numFmtId="0" fontId="14" fillId="0" borderId="28" xfId="0" applyFont="1" applyBorder="1"/>
    <xf numFmtId="0" fontId="15" fillId="0" borderId="29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16" fillId="0" borderId="28" xfId="0" applyFont="1" applyBorder="1"/>
    <xf numFmtId="0" fontId="0" fillId="6" borderId="26" xfId="0" applyFill="1" applyBorder="1" applyAlignment="1">
      <alignment horizontal="left"/>
    </xf>
    <xf numFmtId="0" fontId="0" fillId="6" borderId="27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6" borderId="32" xfId="0" applyFill="1" applyBorder="1" applyAlignment="1">
      <alignment horizontal="left"/>
    </xf>
    <xf numFmtId="0" fontId="0" fillId="6" borderId="0" xfId="0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0" fontId="0" fillId="6" borderId="0" xfId="0" applyFill="1" applyBorder="1" applyAlignment="1">
      <alignment horizontal="left" vertical="top"/>
    </xf>
    <xf numFmtId="0" fontId="0" fillId="6" borderId="32" xfId="0" applyFill="1" applyBorder="1" applyAlignment="1">
      <alignment horizontal="left" vertical="top"/>
    </xf>
    <xf numFmtId="0" fontId="0" fillId="6" borderId="34" xfId="0" applyFill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0" fillId="6" borderId="1" xfId="0" applyFill="1" applyBorder="1" applyAlignment="1">
      <alignment horizontal="center"/>
    </xf>
    <xf numFmtId="0" fontId="0" fillId="6" borderId="35" xfId="0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6" fillId="0" borderId="28" xfId="0" applyFont="1" applyBorder="1" applyAlignment="1"/>
    <xf numFmtId="0" fontId="0" fillId="2" borderId="3" xfId="0" applyFill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29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165" fontId="7" fillId="4" borderId="30" xfId="2" applyNumberFormat="1" applyFont="1" applyBorder="1" applyAlignment="1" applyProtection="1">
      <alignment horizontal="center" vertic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6" xfId="0" applyNumberFormat="1" applyBorder="1" applyAlignment="1" applyProtection="1">
      <alignment horizontal="center"/>
      <protection locked="0"/>
    </xf>
    <xf numFmtId="0" fontId="6" fillId="7" borderId="0" xfId="0" applyFont="1" applyFill="1" applyBorder="1"/>
    <xf numFmtId="0" fontId="0" fillId="7" borderId="0" xfId="0" applyFill="1" applyBorder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0" fillId="0" borderId="0" xfId="0" applyFill="1" applyBorder="1"/>
    <xf numFmtId="9" fontId="0" fillId="0" borderId="30" xfId="1" applyFont="1" applyBorder="1" applyAlignment="1">
      <alignment horizontal="center" vertical="center"/>
    </xf>
    <xf numFmtId="0" fontId="19" fillId="7" borderId="0" xfId="0" applyFont="1" applyFill="1"/>
    <xf numFmtId="0" fontId="19" fillId="0" borderId="0" xfId="0" applyFont="1" applyAlignment="1">
      <alignment horizontal="center"/>
    </xf>
    <xf numFmtId="0" fontId="19" fillId="7" borderId="0" xfId="0" applyFont="1" applyFill="1" applyAlignment="1">
      <alignment horizontal="center"/>
    </xf>
    <xf numFmtId="9" fontId="19" fillId="7" borderId="0" xfId="1" applyFont="1" applyFill="1" applyAlignment="1">
      <alignment horizontal="center"/>
    </xf>
    <xf numFmtId="0" fontId="7" fillId="7" borderId="2" xfId="0" applyFont="1" applyFill="1" applyBorder="1"/>
    <xf numFmtId="0" fontId="1" fillId="7" borderId="39" xfId="0" applyFont="1" applyFill="1" applyBorder="1" applyAlignment="1">
      <alignment horizontal="center" wrapText="1"/>
    </xf>
    <xf numFmtId="9" fontId="0" fillId="7" borderId="0" xfId="1" applyFont="1" applyFill="1" applyAlignment="1">
      <alignment horizontal="center"/>
    </xf>
    <xf numFmtId="9" fontId="0" fillId="0" borderId="30" xfId="1" applyFont="1" applyBorder="1" applyAlignment="1">
      <alignment horizontal="center"/>
    </xf>
    <xf numFmtId="9" fontId="0" fillId="7" borderId="12" xfId="1" applyFont="1" applyFill="1" applyBorder="1" applyAlignment="1">
      <alignment horizontal="center"/>
    </xf>
    <xf numFmtId="0" fontId="0" fillId="0" borderId="23" xfId="0" applyBorder="1" applyAlignment="1">
      <alignment horizontal="center" vertical="center" textRotation="90"/>
    </xf>
    <xf numFmtId="0" fontId="0" fillId="0" borderId="24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textRotation="90"/>
    </xf>
    <xf numFmtId="0" fontId="3" fillId="0" borderId="24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textRotation="90" wrapText="1"/>
    </xf>
    <xf numFmtId="0" fontId="12" fillId="3" borderId="26" xfId="0" applyFont="1" applyFill="1" applyBorder="1" applyAlignment="1">
      <alignment horizontal="center"/>
    </xf>
    <xf numFmtId="0" fontId="12" fillId="3" borderId="27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5" borderId="28" xfId="0" applyFont="1" applyFill="1" applyBorder="1" applyAlignment="1">
      <alignment horizontal="center"/>
    </xf>
    <xf numFmtId="0" fontId="12" fillId="5" borderId="29" xfId="0" applyFont="1" applyFill="1" applyBorder="1" applyAlignment="1">
      <alignment horizontal="center"/>
    </xf>
    <xf numFmtId="0" fontId="12" fillId="5" borderId="30" xfId="0" applyFont="1" applyFill="1" applyBorder="1" applyAlignment="1">
      <alignment horizontal="center"/>
    </xf>
  </cellXfs>
  <cellStyles count="3">
    <cellStyle name="20% - Accent1" xfId="2" builtinId="30"/>
    <cellStyle name="Normal" xfId="0" builtinId="0"/>
    <cellStyle name="Percent" xfId="1" builtinId="5"/>
  </cellStyles>
  <dxfs count="6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C8BAB-0DFE-4310-A235-2C1BC3CB195C}">
  <dimension ref="A1:I32"/>
  <sheetViews>
    <sheetView showGridLines="0" topLeftCell="A13" workbookViewId="0">
      <selection activeCell="D33" sqref="D33"/>
    </sheetView>
  </sheetViews>
  <sheetFormatPr defaultRowHeight="14.4"/>
  <cols>
    <col min="2" max="2" width="35.109375" customWidth="1"/>
    <col min="3" max="3" width="8.44140625" customWidth="1"/>
    <col min="4" max="4" width="15.5546875" bestFit="1" customWidth="1"/>
    <col min="5" max="5" width="7.109375" bestFit="1" customWidth="1"/>
  </cols>
  <sheetData>
    <row r="1" spans="1:5" ht="15" thickBot="1">
      <c r="B1" s="88" t="s">
        <v>5</v>
      </c>
      <c r="C1" s="89"/>
      <c r="D1" s="89"/>
      <c r="E1" s="90"/>
    </row>
    <row r="2" spans="1:5" ht="15" thickTop="1">
      <c r="B2" s="6" t="s">
        <v>8</v>
      </c>
      <c r="C2" s="6" t="s">
        <v>9</v>
      </c>
      <c r="D2" s="6" t="s">
        <v>10</v>
      </c>
      <c r="E2" s="6" t="s">
        <v>6</v>
      </c>
    </row>
    <row r="3" spans="1:5">
      <c r="A3" s="85" t="s">
        <v>56</v>
      </c>
      <c r="B3" s="7" t="s">
        <v>44</v>
      </c>
      <c r="C3" s="8" t="s">
        <v>3</v>
      </c>
      <c r="D3" s="20">
        <f>'InSite Bus load simulator'!D36</f>
        <v>22</v>
      </c>
      <c r="E3" s="9" t="s">
        <v>41</v>
      </c>
    </row>
    <row r="4" spans="1:5">
      <c r="A4" s="86"/>
      <c r="B4" s="10" t="s">
        <v>42</v>
      </c>
      <c r="C4" s="11" t="s">
        <v>43</v>
      </c>
      <c r="D4" s="11">
        <v>25</v>
      </c>
      <c r="E4" s="12" t="s">
        <v>41</v>
      </c>
    </row>
    <row r="5" spans="1:5">
      <c r="A5" s="86"/>
      <c r="B5" s="10" t="s">
        <v>39</v>
      </c>
      <c r="C5" s="11" t="s">
        <v>40</v>
      </c>
      <c r="D5" s="13">
        <v>5.0000000000000004E-6</v>
      </c>
      <c r="E5" s="12"/>
    </row>
    <row r="6" spans="1:5">
      <c r="A6" s="86"/>
      <c r="B6" s="10" t="s">
        <v>45</v>
      </c>
      <c r="C6" s="11" t="s">
        <v>50</v>
      </c>
      <c r="D6" s="11">
        <v>1.7199999999999999E-8</v>
      </c>
      <c r="E6" s="12" t="s">
        <v>7</v>
      </c>
    </row>
    <row r="7" spans="1:5">
      <c r="A7" s="86"/>
      <c r="B7" s="10" t="s">
        <v>46</v>
      </c>
      <c r="C7" s="11" t="s">
        <v>4</v>
      </c>
      <c r="D7" s="11">
        <f>rho_ref*(1+a*(T-Tref))</f>
        <v>1.7199741999999999E-8</v>
      </c>
      <c r="E7" s="12" t="s">
        <v>7</v>
      </c>
    </row>
    <row r="8" spans="1:5">
      <c r="A8" s="86"/>
      <c r="B8" s="10" t="s">
        <v>11</v>
      </c>
      <c r="C8" s="11" t="s">
        <v>0</v>
      </c>
      <c r="D8" s="11">
        <v>0.08</v>
      </c>
      <c r="E8" s="12" t="s">
        <v>12</v>
      </c>
    </row>
    <row r="9" spans="1:5">
      <c r="A9" s="87"/>
      <c r="B9" s="14" t="s">
        <v>22</v>
      </c>
      <c r="C9" s="15" t="s">
        <v>23</v>
      </c>
      <c r="D9" s="16" t="s">
        <v>24</v>
      </c>
      <c r="E9" s="17" t="s">
        <v>25</v>
      </c>
    </row>
    <row r="11" spans="1:5">
      <c r="A11" s="91" t="s">
        <v>13</v>
      </c>
      <c r="B11" s="7" t="s">
        <v>15</v>
      </c>
      <c r="C11" s="8" t="s">
        <v>14</v>
      </c>
      <c r="D11" s="8">
        <v>8.5</v>
      </c>
      <c r="E11" s="9" t="s">
        <v>16</v>
      </c>
    </row>
    <row r="12" spans="1:5">
      <c r="A12" s="92"/>
      <c r="B12" s="10" t="s">
        <v>17</v>
      </c>
      <c r="C12" s="11" t="s">
        <v>18</v>
      </c>
      <c r="D12" s="11">
        <v>7.5</v>
      </c>
      <c r="E12" s="12" t="s">
        <v>16</v>
      </c>
    </row>
    <row r="13" spans="1:5" ht="15.6">
      <c r="A13" s="92"/>
      <c r="B13" s="10" t="s">
        <v>19</v>
      </c>
      <c r="C13" s="11" t="s">
        <v>28</v>
      </c>
      <c r="D13" s="18" t="s">
        <v>20</v>
      </c>
      <c r="E13" s="12" t="s">
        <v>16</v>
      </c>
    </row>
    <row r="14" spans="1:5" ht="15.6">
      <c r="A14" s="93"/>
      <c r="B14" s="19" t="s">
        <v>21</v>
      </c>
      <c r="C14" s="15" t="s">
        <v>26</v>
      </c>
      <c r="D14" s="16" t="s">
        <v>27</v>
      </c>
      <c r="E14" s="17" t="s">
        <v>16</v>
      </c>
    </row>
    <row r="16" spans="1:5" ht="48.6" customHeight="1">
      <c r="A16" s="85" t="s">
        <v>1</v>
      </c>
      <c r="B16" s="7" t="s">
        <v>29</v>
      </c>
      <c r="C16" s="8" t="s">
        <v>57</v>
      </c>
      <c r="D16" s="8">
        <v>120</v>
      </c>
      <c r="E16" s="9" t="s">
        <v>30</v>
      </c>
    </row>
    <row r="17" spans="1:9">
      <c r="A17" s="86"/>
      <c r="B17" s="10" t="s">
        <v>31</v>
      </c>
      <c r="C17" s="11" t="s">
        <v>58</v>
      </c>
      <c r="D17" s="11">
        <v>65</v>
      </c>
      <c r="E17" s="12" t="s">
        <v>30</v>
      </c>
    </row>
    <row r="18" spans="1:9">
      <c r="A18" s="86"/>
      <c r="B18" s="10" t="s">
        <v>32</v>
      </c>
      <c r="C18" s="11" t="s">
        <v>59</v>
      </c>
      <c r="D18" s="11">
        <v>110</v>
      </c>
      <c r="E18" s="12" t="s">
        <v>30</v>
      </c>
    </row>
    <row r="19" spans="1:9">
      <c r="A19" s="86"/>
      <c r="B19" s="10" t="s">
        <v>33</v>
      </c>
      <c r="C19" s="11" t="s">
        <v>62</v>
      </c>
      <c r="D19" s="11">
        <v>18</v>
      </c>
      <c r="E19" s="12" t="s">
        <v>30</v>
      </c>
    </row>
    <row r="20" spans="1:9">
      <c r="A20" s="86"/>
      <c r="B20" s="10" t="s">
        <v>34</v>
      </c>
      <c r="C20" s="11" t="s">
        <v>61</v>
      </c>
      <c r="D20" s="11">
        <v>33</v>
      </c>
      <c r="E20" s="12" t="s">
        <v>30</v>
      </c>
    </row>
    <row r="21" spans="1:9">
      <c r="A21" s="87"/>
      <c r="B21" s="19" t="s">
        <v>2</v>
      </c>
      <c r="C21" s="15" t="s">
        <v>2</v>
      </c>
      <c r="D21" s="15">
        <v>0</v>
      </c>
      <c r="E21" s="17" t="s">
        <v>30</v>
      </c>
    </row>
    <row r="22" spans="1:9">
      <c r="G22" t="s">
        <v>87</v>
      </c>
      <c r="H22" t="s">
        <v>88</v>
      </c>
      <c r="I22" t="s">
        <v>89</v>
      </c>
    </row>
    <row r="23" spans="1:9">
      <c r="A23" s="94" t="s">
        <v>55</v>
      </c>
      <c r="B23" s="7" t="s">
        <v>37</v>
      </c>
      <c r="C23" s="8" t="s">
        <v>38</v>
      </c>
      <c r="D23" s="8">
        <v>1000</v>
      </c>
      <c r="E23" s="9" t="s">
        <v>30</v>
      </c>
      <c r="G23">
        <v>0</v>
      </c>
      <c r="H23">
        <v>900</v>
      </c>
      <c r="I23">
        <v>1000</v>
      </c>
    </row>
    <row r="24" spans="1:9">
      <c r="A24" s="86"/>
      <c r="B24" s="10" t="s">
        <v>51</v>
      </c>
      <c r="C24" s="11" t="s">
        <v>53</v>
      </c>
      <c r="D24" s="11">
        <v>1000</v>
      </c>
      <c r="E24" s="12" t="s">
        <v>30</v>
      </c>
      <c r="G24">
        <v>0</v>
      </c>
      <c r="H24">
        <v>900</v>
      </c>
      <c r="I24">
        <v>1000</v>
      </c>
    </row>
    <row r="25" spans="1:9">
      <c r="A25" s="87"/>
      <c r="B25" s="19" t="s">
        <v>52</v>
      </c>
      <c r="C25" s="15" t="s">
        <v>54</v>
      </c>
      <c r="D25" s="15">
        <v>1000</v>
      </c>
      <c r="E25" s="17" t="s">
        <v>30</v>
      </c>
      <c r="G25">
        <v>0</v>
      </c>
      <c r="H25">
        <v>900</v>
      </c>
      <c r="I25">
        <v>1000</v>
      </c>
    </row>
    <row r="26" spans="1:9">
      <c r="G26">
        <f>SUM(G23:G25)</f>
        <v>0</v>
      </c>
      <c r="H26">
        <f>SUM(H23:H25)</f>
        <v>2700</v>
      </c>
      <c r="I26">
        <f>SUM(I23:I25)</f>
        <v>3000</v>
      </c>
    </row>
    <row r="27" spans="1:9">
      <c r="A27" s="85" t="s">
        <v>93</v>
      </c>
      <c r="B27" s="7"/>
      <c r="C27" s="8" t="s">
        <v>57</v>
      </c>
      <c r="D27" s="8">
        <v>4</v>
      </c>
      <c r="E27" s="9"/>
    </row>
    <row r="28" spans="1:9">
      <c r="A28" s="86"/>
      <c r="B28" s="10"/>
      <c r="C28" s="11" t="s">
        <v>58</v>
      </c>
      <c r="D28" s="11">
        <v>4</v>
      </c>
      <c r="E28" s="12"/>
    </row>
    <row r="29" spans="1:9">
      <c r="A29" s="86"/>
      <c r="B29" s="19"/>
      <c r="C29" s="15" t="s">
        <v>59</v>
      </c>
      <c r="D29" s="15">
        <v>4</v>
      </c>
      <c r="E29" s="17"/>
    </row>
    <row r="30" spans="1:9">
      <c r="A30" s="86"/>
      <c r="B30" s="7"/>
      <c r="C30" s="8" t="s">
        <v>62</v>
      </c>
      <c r="D30" s="8">
        <v>1</v>
      </c>
      <c r="E30" s="9"/>
    </row>
    <row r="31" spans="1:9">
      <c r="A31" s="87"/>
      <c r="B31" s="10"/>
      <c r="C31" s="11" t="s">
        <v>61</v>
      </c>
      <c r="D31" s="11">
        <v>1</v>
      </c>
      <c r="E31" s="12"/>
    </row>
    <row r="32" spans="1:9">
      <c r="C32" s="74" t="s">
        <v>2</v>
      </c>
      <c r="D32" s="74">
        <v>0</v>
      </c>
    </row>
  </sheetData>
  <mergeCells count="6">
    <mergeCell ref="A27:A31"/>
    <mergeCell ref="B1:E1"/>
    <mergeCell ref="A11:A14"/>
    <mergeCell ref="A16:A21"/>
    <mergeCell ref="A23:A25"/>
    <mergeCell ref="A3:A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A7C0D-7703-4015-BD2B-AAD33EB0D816}">
  <dimension ref="A1:AN75"/>
  <sheetViews>
    <sheetView showGridLines="0" showRowColHeaders="0" tabSelected="1" zoomScale="70" zoomScaleNormal="70" workbookViewId="0">
      <pane ySplit="1" topLeftCell="A2" activePane="bottomLeft" state="frozen"/>
      <selection pane="bottomLeft" activeCell="D9" sqref="D9"/>
    </sheetView>
  </sheetViews>
  <sheetFormatPr defaultRowHeight="14.4"/>
  <cols>
    <col min="1" max="1" width="6.33203125" customWidth="1"/>
    <col min="2" max="2" width="37" customWidth="1"/>
    <col min="3" max="3" width="8.33203125" customWidth="1"/>
    <col min="4" max="4" width="8.44140625" customWidth="1"/>
    <col min="5" max="7" width="7.6640625" bestFit="1" customWidth="1"/>
    <col min="8" max="35" width="7.6640625" style="1" bestFit="1" customWidth="1"/>
    <col min="36" max="36" width="5.109375" style="1" bestFit="1" customWidth="1"/>
    <col min="37" max="39" width="6.88671875" style="1" bestFit="1" customWidth="1"/>
    <col min="40" max="40" width="4.6640625" style="1" customWidth="1"/>
  </cols>
  <sheetData>
    <row r="1" spans="1:36" ht="36" customHeight="1">
      <c r="A1" s="53"/>
      <c r="B1" s="97" t="s">
        <v>92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9"/>
    </row>
    <row r="2" spans="1:36" ht="21">
      <c r="A2" s="82"/>
      <c r="B2" s="82"/>
      <c r="C2" s="95" t="s">
        <v>77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</row>
    <row r="3" spans="1:36" ht="18.600000000000001" thickBot="1">
      <c r="A3" s="82"/>
      <c r="B3" s="84"/>
      <c r="C3" s="81">
        <v>0</v>
      </c>
      <c r="D3" s="37">
        <v>1</v>
      </c>
      <c r="E3" s="38">
        <v>2</v>
      </c>
      <c r="F3" s="38">
        <v>3</v>
      </c>
      <c r="G3" s="38">
        <v>4</v>
      </c>
      <c r="H3" s="38">
        <v>5</v>
      </c>
      <c r="I3" s="38">
        <v>6</v>
      </c>
      <c r="J3" s="38">
        <v>7</v>
      </c>
      <c r="K3" s="38">
        <v>8</v>
      </c>
      <c r="L3" s="38">
        <v>9</v>
      </c>
      <c r="M3" s="38">
        <v>10</v>
      </c>
      <c r="N3" s="38">
        <v>11</v>
      </c>
      <c r="O3" s="38">
        <v>12</v>
      </c>
      <c r="P3" s="38">
        <v>13</v>
      </c>
      <c r="Q3" s="38">
        <v>14</v>
      </c>
      <c r="R3" s="38">
        <v>15</v>
      </c>
      <c r="S3" s="38">
        <v>16</v>
      </c>
      <c r="T3" s="38">
        <v>17</v>
      </c>
      <c r="U3" s="38">
        <v>18</v>
      </c>
      <c r="V3" s="38">
        <v>19</v>
      </c>
      <c r="W3" s="38">
        <v>20</v>
      </c>
      <c r="X3" s="38">
        <v>21</v>
      </c>
      <c r="Y3" s="38">
        <v>22</v>
      </c>
      <c r="Z3" s="38">
        <v>23</v>
      </c>
      <c r="AA3" s="38">
        <v>24</v>
      </c>
      <c r="AB3" s="38">
        <v>25</v>
      </c>
      <c r="AC3" s="38">
        <v>26</v>
      </c>
      <c r="AD3" s="38">
        <v>27</v>
      </c>
      <c r="AE3" s="38">
        <v>28</v>
      </c>
      <c r="AF3" s="38">
        <v>29</v>
      </c>
      <c r="AG3" s="38">
        <v>30</v>
      </c>
      <c r="AH3" s="38">
        <v>31</v>
      </c>
      <c r="AI3" s="39">
        <v>32</v>
      </c>
    </row>
    <row r="4" spans="1:36" ht="16.2" thickTop="1">
      <c r="A4" s="21" t="s">
        <v>35</v>
      </c>
      <c r="B4" s="32" t="s">
        <v>90</v>
      </c>
      <c r="C4" s="23">
        <v>0</v>
      </c>
      <c r="D4" s="57">
        <v>0</v>
      </c>
      <c r="E4" s="57">
        <v>0</v>
      </c>
      <c r="F4" s="57">
        <v>0</v>
      </c>
      <c r="G4" s="57">
        <v>0</v>
      </c>
      <c r="H4" s="57">
        <v>0</v>
      </c>
      <c r="I4" s="57">
        <v>0</v>
      </c>
      <c r="J4" s="57">
        <v>0</v>
      </c>
      <c r="K4" s="57">
        <v>0</v>
      </c>
      <c r="L4" s="57">
        <v>0</v>
      </c>
      <c r="M4" s="57">
        <v>0</v>
      </c>
      <c r="N4" s="57">
        <v>0</v>
      </c>
      <c r="O4" s="57">
        <v>0</v>
      </c>
      <c r="P4" s="57">
        <v>0</v>
      </c>
      <c r="Q4" s="57">
        <v>0</v>
      </c>
      <c r="R4" s="57">
        <v>0</v>
      </c>
      <c r="S4" s="57">
        <v>0</v>
      </c>
      <c r="T4" s="57">
        <v>0</v>
      </c>
      <c r="U4" s="57">
        <v>0</v>
      </c>
      <c r="V4" s="57">
        <v>0</v>
      </c>
      <c r="W4" s="57">
        <v>0</v>
      </c>
      <c r="X4" s="57">
        <v>0</v>
      </c>
      <c r="Y4" s="57">
        <v>0</v>
      </c>
      <c r="Z4" s="57">
        <v>0</v>
      </c>
      <c r="AA4" s="57">
        <v>0</v>
      </c>
      <c r="AB4" s="57">
        <v>0</v>
      </c>
      <c r="AC4" s="57">
        <v>0</v>
      </c>
      <c r="AD4" s="57">
        <v>0</v>
      </c>
      <c r="AE4" s="57">
        <v>0</v>
      </c>
      <c r="AF4" s="57">
        <v>0</v>
      </c>
      <c r="AG4" s="57">
        <v>0</v>
      </c>
      <c r="AH4" s="57">
        <v>0</v>
      </c>
      <c r="AI4" s="57">
        <v>0</v>
      </c>
      <c r="AJ4" s="77">
        <f>SUM(C4:AI4)</f>
        <v>0</v>
      </c>
    </row>
    <row r="5" spans="1:36" ht="15.6" hidden="1">
      <c r="A5" s="22"/>
      <c r="B5" s="3" t="s">
        <v>36</v>
      </c>
      <c r="C5" s="4">
        <v>0</v>
      </c>
      <c r="D5" s="68">
        <f t="shared" ref="D5:AI5" si="0">D4*rho/S*1000*2</f>
        <v>0</v>
      </c>
      <c r="E5" s="68">
        <f t="shared" si="0"/>
        <v>0</v>
      </c>
      <c r="F5" s="68">
        <f t="shared" si="0"/>
        <v>0</v>
      </c>
      <c r="G5" s="68">
        <f t="shared" si="0"/>
        <v>0</v>
      </c>
      <c r="H5" s="68">
        <f t="shared" si="0"/>
        <v>0</v>
      </c>
      <c r="I5" s="68">
        <f t="shared" si="0"/>
        <v>0</v>
      </c>
      <c r="J5" s="68">
        <f t="shared" si="0"/>
        <v>0</v>
      </c>
      <c r="K5" s="68">
        <f t="shared" si="0"/>
        <v>0</v>
      </c>
      <c r="L5" s="68">
        <f t="shared" si="0"/>
        <v>0</v>
      </c>
      <c r="M5" s="68">
        <f t="shared" si="0"/>
        <v>0</v>
      </c>
      <c r="N5" s="68">
        <f t="shared" si="0"/>
        <v>0</v>
      </c>
      <c r="O5" s="68">
        <f t="shared" si="0"/>
        <v>0</v>
      </c>
      <c r="P5" s="68">
        <f t="shared" si="0"/>
        <v>0</v>
      </c>
      <c r="Q5" s="68">
        <f t="shared" si="0"/>
        <v>0</v>
      </c>
      <c r="R5" s="68">
        <f t="shared" si="0"/>
        <v>0</v>
      </c>
      <c r="S5" s="68">
        <f t="shared" si="0"/>
        <v>0</v>
      </c>
      <c r="T5" s="68">
        <f t="shared" si="0"/>
        <v>0</v>
      </c>
      <c r="U5" s="68">
        <f t="shared" si="0"/>
        <v>0</v>
      </c>
      <c r="V5" s="68">
        <f t="shared" si="0"/>
        <v>0</v>
      </c>
      <c r="W5" s="68">
        <f t="shared" si="0"/>
        <v>0</v>
      </c>
      <c r="X5" s="68">
        <f t="shared" si="0"/>
        <v>0</v>
      </c>
      <c r="Y5" s="68">
        <f t="shared" si="0"/>
        <v>0</v>
      </c>
      <c r="Z5" s="68">
        <f t="shared" si="0"/>
        <v>0</v>
      </c>
      <c r="AA5" s="68">
        <f t="shared" si="0"/>
        <v>0</v>
      </c>
      <c r="AB5" s="68">
        <f t="shared" si="0"/>
        <v>0</v>
      </c>
      <c r="AC5" s="68">
        <f t="shared" si="0"/>
        <v>0</v>
      </c>
      <c r="AD5" s="68">
        <f t="shared" si="0"/>
        <v>0</v>
      </c>
      <c r="AE5" s="68">
        <f t="shared" si="0"/>
        <v>0</v>
      </c>
      <c r="AF5" s="68">
        <f t="shared" si="0"/>
        <v>0</v>
      </c>
      <c r="AG5" s="68">
        <f t="shared" si="0"/>
        <v>0</v>
      </c>
      <c r="AH5" s="68">
        <f t="shared" si="0"/>
        <v>0</v>
      </c>
      <c r="AI5" s="69">
        <f t="shared" si="0"/>
        <v>0</v>
      </c>
      <c r="AJ5" s="77"/>
    </row>
    <row r="6" spans="1:36" ht="15.6" hidden="1">
      <c r="A6" s="22"/>
      <c r="B6" s="3" t="s">
        <v>47</v>
      </c>
      <c r="C6" s="4">
        <f>MIN(SUM(D8:AI8),I_1)</f>
        <v>0</v>
      </c>
      <c r="D6" s="60">
        <f>IF((C6-D8)&lt;0,0,C6-D8)</f>
        <v>0</v>
      </c>
      <c r="E6" s="60">
        <f t="shared" ref="E6:AI6" si="1">IF((D6-E8)&lt;0,0,D6-E8)</f>
        <v>0</v>
      </c>
      <c r="F6" s="60">
        <f t="shared" si="1"/>
        <v>0</v>
      </c>
      <c r="G6" s="60">
        <f t="shared" si="1"/>
        <v>0</v>
      </c>
      <c r="H6" s="60">
        <f t="shared" si="1"/>
        <v>0</v>
      </c>
      <c r="I6" s="60">
        <f t="shared" si="1"/>
        <v>0</v>
      </c>
      <c r="J6" s="60">
        <f t="shared" si="1"/>
        <v>0</v>
      </c>
      <c r="K6" s="60">
        <f t="shared" si="1"/>
        <v>0</v>
      </c>
      <c r="L6" s="60">
        <f t="shared" si="1"/>
        <v>0</v>
      </c>
      <c r="M6" s="60">
        <f t="shared" si="1"/>
        <v>0</v>
      </c>
      <c r="N6" s="60">
        <f t="shared" si="1"/>
        <v>0</v>
      </c>
      <c r="O6" s="60">
        <f t="shared" si="1"/>
        <v>0</v>
      </c>
      <c r="P6" s="60">
        <f t="shared" si="1"/>
        <v>0</v>
      </c>
      <c r="Q6" s="60">
        <f t="shared" si="1"/>
        <v>0</v>
      </c>
      <c r="R6" s="60">
        <f t="shared" si="1"/>
        <v>0</v>
      </c>
      <c r="S6" s="60">
        <f t="shared" si="1"/>
        <v>0</v>
      </c>
      <c r="T6" s="60">
        <f t="shared" si="1"/>
        <v>0</v>
      </c>
      <c r="U6" s="60">
        <f t="shared" si="1"/>
        <v>0</v>
      </c>
      <c r="V6" s="60">
        <f t="shared" si="1"/>
        <v>0</v>
      </c>
      <c r="W6" s="60">
        <f t="shared" si="1"/>
        <v>0</v>
      </c>
      <c r="X6" s="60">
        <f t="shared" si="1"/>
        <v>0</v>
      </c>
      <c r="Y6" s="60">
        <f t="shared" si="1"/>
        <v>0</v>
      </c>
      <c r="Z6" s="60">
        <f t="shared" si="1"/>
        <v>0</v>
      </c>
      <c r="AA6" s="60">
        <f t="shared" si="1"/>
        <v>0</v>
      </c>
      <c r="AB6" s="60">
        <f t="shared" si="1"/>
        <v>0</v>
      </c>
      <c r="AC6" s="60">
        <f t="shared" si="1"/>
        <v>0</v>
      </c>
      <c r="AD6" s="60">
        <f t="shared" si="1"/>
        <v>0</v>
      </c>
      <c r="AE6" s="60">
        <f t="shared" si="1"/>
        <v>0</v>
      </c>
      <c r="AF6" s="60">
        <f t="shared" si="1"/>
        <v>0</v>
      </c>
      <c r="AG6" s="60">
        <f t="shared" si="1"/>
        <v>0</v>
      </c>
      <c r="AH6" s="60">
        <f t="shared" si="1"/>
        <v>0</v>
      </c>
      <c r="AI6" s="60">
        <f t="shared" si="1"/>
        <v>0</v>
      </c>
      <c r="AJ6" s="77"/>
    </row>
    <row r="7" spans="1:36" ht="15.6" hidden="1">
      <c r="A7" s="22"/>
      <c r="B7" s="3" t="s">
        <v>48</v>
      </c>
      <c r="C7" s="4">
        <f>V_st</f>
        <v>8.5</v>
      </c>
      <c r="D7" s="61">
        <f>C7-(D5*C6/1000)</f>
        <v>8.5</v>
      </c>
      <c r="E7" s="61">
        <f t="shared" ref="E7:AI7" si="2">D7-(E5*D6/1000)</f>
        <v>8.5</v>
      </c>
      <c r="F7" s="61">
        <f t="shared" si="2"/>
        <v>8.5</v>
      </c>
      <c r="G7" s="61">
        <f t="shared" si="2"/>
        <v>8.5</v>
      </c>
      <c r="H7" s="61">
        <f t="shared" si="2"/>
        <v>8.5</v>
      </c>
      <c r="I7" s="61">
        <f t="shared" si="2"/>
        <v>8.5</v>
      </c>
      <c r="J7" s="61">
        <f t="shared" si="2"/>
        <v>8.5</v>
      </c>
      <c r="K7" s="61">
        <f t="shared" si="2"/>
        <v>8.5</v>
      </c>
      <c r="L7" s="61">
        <f t="shared" si="2"/>
        <v>8.5</v>
      </c>
      <c r="M7" s="61">
        <f t="shared" si="2"/>
        <v>8.5</v>
      </c>
      <c r="N7" s="61">
        <f t="shared" si="2"/>
        <v>8.5</v>
      </c>
      <c r="O7" s="61">
        <f t="shared" si="2"/>
        <v>8.5</v>
      </c>
      <c r="P7" s="61">
        <f t="shared" si="2"/>
        <v>8.5</v>
      </c>
      <c r="Q7" s="61">
        <f t="shared" si="2"/>
        <v>8.5</v>
      </c>
      <c r="R7" s="61">
        <f t="shared" si="2"/>
        <v>8.5</v>
      </c>
      <c r="S7" s="61">
        <f t="shared" si="2"/>
        <v>8.5</v>
      </c>
      <c r="T7" s="61">
        <f t="shared" si="2"/>
        <v>8.5</v>
      </c>
      <c r="U7" s="61">
        <f t="shared" si="2"/>
        <v>8.5</v>
      </c>
      <c r="V7" s="61">
        <f t="shared" si="2"/>
        <v>8.5</v>
      </c>
      <c r="W7" s="61">
        <f t="shared" si="2"/>
        <v>8.5</v>
      </c>
      <c r="X7" s="61">
        <f t="shared" si="2"/>
        <v>8.5</v>
      </c>
      <c r="Y7" s="61">
        <f t="shared" si="2"/>
        <v>8.5</v>
      </c>
      <c r="Z7" s="61">
        <f t="shared" si="2"/>
        <v>8.5</v>
      </c>
      <c r="AA7" s="61">
        <f t="shared" si="2"/>
        <v>8.5</v>
      </c>
      <c r="AB7" s="61">
        <f t="shared" si="2"/>
        <v>8.5</v>
      </c>
      <c r="AC7" s="61">
        <f t="shared" si="2"/>
        <v>8.5</v>
      </c>
      <c r="AD7" s="61">
        <f t="shared" si="2"/>
        <v>8.5</v>
      </c>
      <c r="AE7" s="61">
        <f t="shared" si="2"/>
        <v>8.5</v>
      </c>
      <c r="AF7" s="61">
        <f t="shared" si="2"/>
        <v>8.5</v>
      </c>
      <c r="AG7" s="61">
        <f t="shared" si="2"/>
        <v>8.5</v>
      </c>
      <c r="AH7" s="61">
        <f t="shared" si="2"/>
        <v>8.5</v>
      </c>
      <c r="AI7" s="61">
        <f t="shared" si="2"/>
        <v>8.5</v>
      </c>
      <c r="AJ7" s="77"/>
    </row>
    <row r="8" spans="1:36" ht="15.6" hidden="1">
      <c r="A8" s="22"/>
      <c r="B8" s="3" t="s">
        <v>49</v>
      </c>
      <c r="C8" s="4">
        <f>SUM(D8:AI8)</f>
        <v>0</v>
      </c>
      <c r="D8" s="62">
        <f>VLOOKUP(D9,'Input data'!$C$16:$D$21,2,0)</f>
        <v>0</v>
      </c>
      <c r="E8" s="62">
        <f>VLOOKUP(E9,'Input data'!$C$16:$D$21,2,0)</f>
        <v>0</v>
      </c>
      <c r="F8" s="62">
        <f>VLOOKUP(F9,'Input data'!$C$16:$D$21,2,0)</f>
        <v>0</v>
      </c>
      <c r="G8" s="62">
        <f>VLOOKUP(G9,'Input data'!$C$16:$D$21,2,0)</f>
        <v>0</v>
      </c>
      <c r="H8" s="62">
        <f>VLOOKUP(H9,'Input data'!$C$16:$D$21,2,0)</f>
        <v>0</v>
      </c>
      <c r="I8" s="62">
        <f>VLOOKUP(I9,'Input data'!$C$16:$D$21,2,0)</f>
        <v>0</v>
      </c>
      <c r="J8" s="62">
        <f>VLOOKUP(J9,'Input data'!$C$16:$D$21,2,0)</f>
        <v>0</v>
      </c>
      <c r="K8" s="62">
        <f>VLOOKUP(K9,'Input data'!$C$16:$D$21,2,0)</f>
        <v>0</v>
      </c>
      <c r="L8" s="62">
        <f>VLOOKUP(L9,'Input data'!$C$16:$D$21,2,0)</f>
        <v>0</v>
      </c>
      <c r="M8" s="62">
        <f>VLOOKUP(M9,'Input data'!$C$16:$D$21,2,0)</f>
        <v>0</v>
      </c>
      <c r="N8" s="62">
        <f>VLOOKUP(N9,'Input data'!$C$16:$D$21,2,0)</f>
        <v>0</v>
      </c>
      <c r="O8" s="62">
        <f>VLOOKUP(O9,'Input data'!$C$16:$D$21,2,0)</f>
        <v>0</v>
      </c>
      <c r="P8" s="62">
        <f>VLOOKUP(P9,'Input data'!$C$16:$D$21,2,0)</f>
        <v>0</v>
      </c>
      <c r="Q8" s="62">
        <f>VLOOKUP(Q9,'Input data'!$C$16:$D$21,2,0)</f>
        <v>0</v>
      </c>
      <c r="R8" s="62">
        <f>VLOOKUP(R9,'Input data'!$C$16:$D$21,2,0)</f>
        <v>0</v>
      </c>
      <c r="S8" s="62">
        <f>VLOOKUP(S9,'Input data'!$C$16:$D$21,2,0)</f>
        <v>0</v>
      </c>
      <c r="T8" s="62">
        <f>VLOOKUP(T9,'Input data'!$C$16:$D$21,2,0)</f>
        <v>0</v>
      </c>
      <c r="U8" s="62">
        <f>VLOOKUP(U9,'Input data'!$C$16:$D$21,2,0)</f>
        <v>0</v>
      </c>
      <c r="V8" s="62">
        <f>VLOOKUP(V9,'Input data'!$C$16:$D$21,2,0)</f>
        <v>0</v>
      </c>
      <c r="W8" s="62">
        <f>VLOOKUP(W9,'Input data'!$C$16:$D$21,2,0)</f>
        <v>0</v>
      </c>
      <c r="X8" s="62">
        <f>VLOOKUP(X9,'Input data'!$C$16:$D$21,2,0)</f>
        <v>0</v>
      </c>
      <c r="Y8" s="62">
        <f>VLOOKUP(Y9,'Input data'!$C$16:$D$21,2,0)</f>
        <v>0</v>
      </c>
      <c r="Z8" s="62">
        <f>VLOOKUP(Z9,'Input data'!$C$16:$D$21,2,0)</f>
        <v>0</v>
      </c>
      <c r="AA8" s="62">
        <f>VLOOKUP(AA9,'Input data'!$C$16:$D$21,2,0)</f>
        <v>0</v>
      </c>
      <c r="AB8" s="62">
        <f>VLOOKUP(AB9,'Input data'!$C$16:$D$21,2,0)</f>
        <v>0</v>
      </c>
      <c r="AC8" s="62">
        <f>VLOOKUP(AC9,'Input data'!$C$16:$D$21,2,0)</f>
        <v>0</v>
      </c>
      <c r="AD8" s="62">
        <f>VLOOKUP(AD9,'Input data'!$C$16:$D$21,2,0)</f>
        <v>0</v>
      </c>
      <c r="AE8" s="62">
        <f>VLOOKUP(AE9,'Input data'!$C$16:$D$21,2,0)</f>
        <v>0</v>
      </c>
      <c r="AF8" s="62">
        <f>VLOOKUP(AF9,'Input data'!$C$16:$D$21,2,0)</f>
        <v>0</v>
      </c>
      <c r="AG8" s="62">
        <f>VLOOKUP(AG9,'Input data'!$C$16:$D$21,2,0)</f>
        <v>0</v>
      </c>
      <c r="AH8" s="62">
        <f>VLOOKUP(AH9,'Input data'!$C$16:$D$21,2,0)</f>
        <v>0</v>
      </c>
      <c r="AI8" s="63">
        <f>VLOOKUP(AI9,'Input data'!$C$16:$D$21,2,0)</f>
        <v>0</v>
      </c>
      <c r="AJ8" s="77"/>
    </row>
    <row r="9" spans="1:36" ht="24.6" customHeight="1">
      <c r="A9" s="82"/>
      <c r="B9" s="5" t="s">
        <v>79</v>
      </c>
      <c r="C9" s="27" t="s">
        <v>78</v>
      </c>
      <c r="D9" s="64" t="s">
        <v>2</v>
      </c>
      <c r="E9" s="64" t="s">
        <v>2</v>
      </c>
      <c r="F9" s="64" t="s">
        <v>2</v>
      </c>
      <c r="G9" s="64" t="s">
        <v>2</v>
      </c>
      <c r="H9" s="64" t="s">
        <v>2</v>
      </c>
      <c r="I9" s="64" t="s">
        <v>2</v>
      </c>
      <c r="J9" s="64" t="s">
        <v>2</v>
      </c>
      <c r="K9" s="64" t="s">
        <v>2</v>
      </c>
      <c r="L9" s="64" t="s">
        <v>2</v>
      </c>
      <c r="M9" s="64" t="s">
        <v>2</v>
      </c>
      <c r="N9" s="64" t="s">
        <v>2</v>
      </c>
      <c r="O9" s="64" t="s">
        <v>2</v>
      </c>
      <c r="P9" s="64" t="s">
        <v>2</v>
      </c>
      <c r="Q9" s="64" t="s">
        <v>2</v>
      </c>
      <c r="R9" s="64" t="s">
        <v>2</v>
      </c>
      <c r="S9" s="64" t="s">
        <v>2</v>
      </c>
      <c r="T9" s="64" t="s">
        <v>2</v>
      </c>
      <c r="U9" s="64" t="s">
        <v>2</v>
      </c>
      <c r="V9" s="64" t="s">
        <v>2</v>
      </c>
      <c r="W9" s="64" t="s">
        <v>2</v>
      </c>
      <c r="X9" s="64" t="s">
        <v>2</v>
      </c>
      <c r="Y9" s="64" t="s">
        <v>2</v>
      </c>
      <c r="Z9" s="64" t="s">
        <v>2</v>
      </c>
      <c r="AA9" s="64" t="s">
        <v>2</v>
      </c>
      <c r="AB9" s="64" t="s">
        <v>2</v>
      </c>
      <c r="AC9" s="64" t="s">
        <v>2</v>
      </c>
      <c r="AD9" s="64" t="s">
        <v>2</v>
      </c>
      <c r="AE9" s="64" t="s">
        <v>2</v>
      </c>
      <c r="AF9" s="64" t="s">
        <v>2</v>
      </c>
      <c r="AG9" s="64" t="s">
        <v>2</v>
      </c>
      <c r="AH9" s="64" t="s">
        <v>2</v>
      </c>
      <c r="AI9" s="64" t="s">
        <v>2</v>
      </c>
      <c r="AJ9" s="77"/>
    </row>
    <row r="10" spans="1:36">
      <c r="A10" s="82"/>
      <c r="B10" s="33" t="str">
        <f>CONCATENATE("Insite bus Port 1 loading ",C6,"mA")</f>
        <v>Insite bus Port 1 loading 0mA</v>
      </c>
      <c r="C10" s="83">
        <f>C8/'Input data'!I$23</f>
        <v>0</v>
      </c>
      <c r="D10" s="76">
        <f>VLOOKUP(D9,'Input data'!$C$27:$D$32,2,FALSE)</f>
        <v>0</v>
      </c>
      <c r="E10" s="76">
        <f>VLOOKUP(E9,'Input data'!$C$27:$D$32,2,FALSE)</f>
        <v>0</v>
      </c>
      <c r="F10" s="76">
        <f>VLOOKUP(F9,'Input data'!$C$27:$D$32,2,FALSE)</f>
        <v>0</v>
      </c>
      <c r="G10" s="76">
        <f>VLOOKUP(G9,'Input data'!$C$27:$D$32,2,FALSE)</f>
        <v>0</v>
      </c>
      <c r="H10" s="76">
        <f>VLOOKUP(H9,'Input data'!$C$27:$D$32,2,FALSE)</f>
        <v>0</v>
      </c>
      <c r="I10" s="76">
        <f>VLOOKUP(I9,'Input data'!$C$27:$D$32,2,FALSE)</f>
        <v>0</v>
      </c>
      <c r="J10" s="76">
        <f>VLOOKUP(J9,'Input data'!$C$27:$D$32,2,FALSE)</f>
        <v>0</v>
      </c>
      <c r="K10" s="76">
        <f>VLOOKUP(K9,'Input data'!$C$27:$D$32,2,FALSE)</f>
        <v>0</v>
      </c>
      <c r="L10" s="76">
        <f>VLOOKUP(L9,'Input data'!$C$27:$D$32,2,FALSE)</f>
        <v>0</v>
      </c>
      <c r="M10" s="76">
        <f>VLOOKUP(M9,'Input data'!$C$27:$D$32,2,FALSE)</f>
        <v>0</v>
      </c>
      <c r="N10" s="76">
        <f>VLOOKUP(N9,'Input data'!$C$27:$D$32,2,FALSE)</f>
        <v>0</v>
      </c>
      <c r="O10" s="76">
        <f>VLOOKUP(O9,'Input data'!$C$27:$D$32,2,FALSE)</f>
        <v>0</v>
      </c>
      <c r="P10" s="76">
        <f>VLOOKUP(P9,'Input data'!$C$27:$D$32,2,FALSE)</f>
        <v>0</v>
      </c>
      <c r="Q10" s="76">
        <f>VLOOKUP(Q9,'Input data'!$C$27:$D$32,2,FALSE)</f>
        <v>0</v>
      </c>
      <c r="R10" s="76">
        <f>VLOOKUP(R9,'Input data'!$C$27:$D$32,2,FALSE)</f>
        <v>0</v>
      </c>
      <c r="S10" s="76">
        <f>VLOOKUP(S9,'Input data'!$C$27:$D$32,2,FALSE)</f>
        <v>0</v>
      </c>
      <c r="T10" s="76">
        <f>VLOOKUP(T9,'Input data'!$C$27:$D$32,2,FALSE)</f>
        <v>0</v>
      </c>
      <c r="U10" s="76">
        <f>VLOOKUP(U9,'Input data'!$C$27:$D$32,2,FALSE)</f>
        <v>0</v>
      </c>
      <c r="V10" s="76">
        <f>VLOOKUP(V9,'Input data'!$C$27:$D$32,2,FALSE)</f>
        <v>0</v>
      </c>
      <c r="W10" s="76">
        <f>VLOOKUP(W9,'Input data'!$C$27:$D$32,2,FALSE)</f>
        <v>0</v>
      </c>
      <c r="X10" s="76">
        <f>VLOOKUP(X9,'Input data'!$C$27:$D$32,2,FALSE)</f>
        <v>0</v>
      </c>
      <c r="Y10" s="76">
        <f>VLOOKUP(Y9,'Input data'!$C$27:$D$32,2,FALSE)</f>
        <v>0</v>
      </c>
      <c r="Z10" s="76">
        <f>VLOOKUP(Z9,'Input data'!$C$27:$D$32,2,FALSE)</f>
        <v>0</v>
      </c>
      <c r="AA10" s="76">
        <f>VLOOKUP(AA9,'Input data'!$C$27:$D$32,2,FALSE)</f>
        <v>0</v>
      </c>
      <c r="AB10" s="76">
        <f>VLOOKUP(AB9,'Input data'!$C$27:$D$32,2,FALSE)</f>
        <v>0</v>
      </c>
      <c r="AC10" s="76">
        <f>VLOOKUP(AC9,'Input data'!$C$27:$D$32,2,FALSE)</f>
        <v>0</v>
      </c>
      <c r="AD10" s="76">
        <f>VLOOKUP(AD9,'Input data'!$C$27:$D$32,2,FALSE)</f>
        <v>0</v>
      </c>
      <c r="AE10" s="76">
        <f>VLOOKUP(AE9,'Input data'!$C$27:$D$32,2,FALSE)</f>
        <v>0</v>
      </c>
      <c r="AF10" s="76">
        <f>VLOOKUP(AF9,'Input data'!$C$27:$D$32,2,FALSE)</f>
        <v>0</v>
      </c>
      <c r="AG10" s="76">
        <f>VLOOKUP(AG9,'Input data'!$C$27:$D$32,2,FALSE)</f>
        <v>0</v>
      </c>
      <c r="AH10" s="76">
        <f>VLOOKUP(AH9,'Input data'!$C$27:$D$32,2,FALSE)</f>
        <v>0</v>
      </c>
      <c r="AI10" s="76">
        <f>VLOOKUP(AI9,'Input data'!$C$27:$D$32,2,FALSE)</f>
        <v>0</v>
      </c>
      <c r="AJ10" s="77"/>
    </row>
    <row r="11" spans="1:36">
      <c r="A11" s="82"/>
      <c r="B11" s="54" t="s">
        <v>94</v>
      </c>
      <c r="C11" s="55">
        <f>AJ4</f>
        <v>0</v>
      </c>
      <c r="D11" s="76">
        <f>SUM(D10:AI10)</f>
        <v>0</v>
      </c>
      <c r="E11" s="76"/>
      <c r="F11" s="76"/>
      <c r="G11" s="76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7"/>
    </row>
    <row r="12" spans="1:36" ht="13.95" customHeight="1">
      <c r="A12" s="82"/>
      <c r="B12" s="54" t="s">
        <v>95</v>
      </c>
      <c r="C12" s="75">
        <f>D11/32</f>
        <v>0</v>
      </c>
      <c r="D12" s="76"/>
      <c r="E12" s="76"/>
      <c r="F12" s="76"/>
      <c r="G12" s="76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7"/>
    </row>
    <row r="13" spans="1:36">
      <c r="A13" s="82"/>
      <c r="B13" s="70"/>
      <c r="C13" s="71"/>
      <c r="D13" s="72"/>
      <c r="E13" s="72"/>
      <c r="F13" s="72"/>
      <c r="G13" s="72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7"/>
    </row>
    <row r="14" spans="1:36" ht="18.600000000000001" thickBot="1">
      <c r="A14" s="82"/>
      <c r="B14" s="80"/>
      <c r="C14" s="81">
        <v>0</v>
      </c>
      <c r="D14" s="37">
        <v>1</v>
      </c>
      <c r="E14" s="38">
        <v>2</v>
      </c>
      <c r="F14" s="38">
        <v>3</v>
      </c>
      <c r="G14" s="38">
        <v>4</v>
      </c>
      <c r="H14" s="38">
        <v>5</v>
      </c>
      <c r="I14" s="38">
        <v>6</v>
      </c>
      <c r="J14" s="38">
        <v>7</v>
      </c>
      <c r="K14" s="38">
        <v>8</v>
      </c>
      <c r="L14" s="38">
        <v>9</v>
      </c>
      <c r="M14" s="38">
        <v>10</v>
      </c>
      <c r="N14" s="38">
        <v>11</v>
      </c>
      <c r="O14" s="38">
        <v>12</v>
      </c>
      <c r="P14" s="38">
        <v>13</v>
      </c>
      <c r="Q14" s="38">
        <v>14</v>
      </c>
      <c r="R14" s="38">
        <v>15</v>
      </c>
      <c r="S14" s="38">
        <v>16</v>
      </c>
      <c r="T14" s="38">
        <v>17</v>
      </c>
      <c r="U14" s="38">
        <v>18</v>
      </c>
      <c r="V14" s="38">
        <v>19</v>
      </c>
      <c r="W14" s="38">
        <v>20</v>
      </c>
      <c r="X14" s="38">
        <v>21</v>
      </c>
      <c r="Y14" s="38">
        <v>22</v>
      </c>
      <c r="Z14" s="38">
        <v>23</v>
      </c>
      <c r="AA14" s="38">
        <v>24</v>
      </c>
      <c r="AB14" s="38">
        <v>25</v>
      </c>
      <c r="AC14" s="38">
        <v>26</v>
      </c>
      <c r="AD14" s="38">
        <v>27</v>
      </c>
      <c r="AE14" s="38">
        <v>28</v>
      </c>
      <c r="AF14" s="38">
        <v>29</v>
      </c>
      <c r="AG14" s="38">
        <v>30</v>
      </c>
      <c r="AH14" s="38">
        <v>31</v>
      </c>
      <c r="AI14" s="39">
        <v>32</v>
      </c>
      <c r="AJ14" s="77"/>
    </row>
    <row r="15" spans="1:36" ht="16.2" thickTop="1">
      <c r="A15" s="21" t="s">
        <v>75</v>
      </c>
      <c r="B15" s="56" t="str">
        <f>B4</f>
        <v>Cable length from previous node[mm]</v>
      </c>
      <c r="C15" s="23">
        <v>0</v>
      </c>
      <c r="D15" s="57">
        <v>0</v>
      </c>
      <c r="E15" s="57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v>0</v>
      </c>
      <c r="Q15" s="57">
        <v>0</v>
      </c>
      <c r="R15" s="57">
        <v>0</v>
      </c>
      <c r="S15" s="57">
        <v>0</v>
      </c>
      <c r="T15" s="57">
        <v>0</v>
      </c>
      <c r="U15" s="57">
        <v>0</v>
      </c>
      <c r="V15" s="57">
        <v>0</v>
      </c>
      <c r="W15" s="57">
        <v>0</v>
      </c>
      <c r="X15" s="57">
        <v>0</v>
      </c>
      <c r="Y15" s="57">
        <v>0</v>
      </c>
      <c r="Z15" s="57">
        <v>0</v>
      </c>
      <c r="AA15" s="57">
        <v>0</v>
      </c>
      <c r="AB15" s="57">
        <v>0</v>
      </c>
      <c r="AC15" s="57">
        <v>0</v>
      </c>
      <c r="AD15" s="57">
        <v>0</v>
      </c>
      <c r="AE15" s="57">
        <v>0</v>
      </c>
      <c r="AF15" s="57">
        <v>0</v>
      </c>
      <c r="AG15" s="57">
        <v>0</v>
      </c>
      <c r="AH15" s="57">
        <v>0</v>
      </c>
      <c r="AI15" s="57">
        <v>0</v>
      </c>
      <c r="AJ15" s="77">
        <f>SUM(C15:AI15)</f>
        <v>0</v>
      </c>
    </row>
    <row r="16" spans="1:36" ht="15.6" hidden="1">
      <c r="A16" s="22"/>
      <c r="B16" s="56" t="s">
        <v>36</v>
      </c>
      <c r="C16" s="4">
        <v>0</v>
      </c>
      <c r="D16" s="58">
        <f t="shared" ref="D16:AI16" si="3">D15*rho/S*1000*2</f>
        <v>0</v>
      </c>
      <c r="E16" s="58">
        <f t="shared" si="3"/>
        <v>0</v>
      </c>
      <c r="F16" s="58">
        <f t="shared" si="3"/>
        <v>0</v>
      </c>
      <c r="G16" s="58">
        <f t="shared" si="3"/>
        <v>0</v>
      </c>
      <c r="H16" s="58">
        <f t="shared" si="3"/>
        <v>0</v>
      </c>
      <c r="I16" s="58">
        <f t="shared" si="3"/>
        <v>0</v>
      </c>
      <c r="J16" s="58">
        <f t="shared" si="3"/>
        <v>0</v>
      </c>
      <c r="K16" s="58">
        <f t="shared" si="3"/>
        <v>0</v>
      </c>
      <c r="L16" s="58">
        <f t="shared" si="3"/>
        <v>0</v>
      </c>
      <c r="M16" s="58">
        <f t="shared" si="3"/>
        <v>0</v>
      </c>
      <c r="N16" s="58">
        <f t="shared" si="3"/>
        <v>0</v>
      </c>
      <c r="O16" s="58">
        <f t="shared" si="3"/>
        <v>0</v>
      </c>
      <c r="P16" s="58">
        <f t="shared" si="3"/>
        <v>0</v>
      </c>
      <c r="Q16" s="58">
        <f t="shared" si="3"/>
        <v>0</v>
      </c>
      <c r="R16" s="58">
        <f t="shared" si="3"/>
        <v>0</v>
      </c>
      <c r="S16" s="58">
        <f t="shared" si="3"/>
        <v>0</v>
      </c>
      <c r="T16" s="58">
        <f t="shared" si="3"/>
        <v>0</v>
      </c>
      <c r="U16" s="58">
        <f t="shared" si="3"/>
        <v>0</v>
      </c>
      <c r="V16" s="58">
        <f t="shared" si="3"/>
        <v>0</v>
      </c>
      <c r="W16" s="58">
        <f t="shared" si="3"/>
        <v>0</v>
      </c>
      <c r="X16" s="58">
        <f t="shared" si="3"/>
        <v>0</v>
      </c>
      <c r="Y16" s="58">
        <f t="shared" si="3"/>
        <v>0</v>
      </c>
      <c r="Z16" s="58">
        <f t="shared" si="3"/>
        <v>0</v>
      </c>
      <c r="AA16" s="58">
        <f t="shared" si="3"/>
        <v>0</v>
      </c>
      <c r="AB16" s="58">
        <f t="shared" si="3"/>
        <v>0</v>
      </c>
      <c r="AC16" s="58">
        <f t="shared" si="3"/>
        <v>0</v>
      </c>
      <c r="AD16" s="58">
        <f t="shared" si="3"/>
        <v>0</v>
      </c>
      <c r="AE16" s="58">
        <f t="shared" si="3"/>
        <v>0</v>
      </c>
      <c r="AF16" s="58">
        <f t="shared" si="3"/>
        <v>0</v>
      </c>
      <c r="AG16" s="58">
        <f t="shared" si="3"/>
        <v>0</v>
      </c>
      <c r="AH16" s="58">
        <f t="shared" si="3"/>
        <v>0</v>
      </c>
      <c r="AI16" s="59">
        <f t="shared" si="3"/>
        <v>0</v>
      </c>
      <c r="AJ16" s="77"/>
    </row>
    <row r="17" spans="1:36" ht="15.6" hidden="1">
      <c r="A17" s="22"/>
      <c r="B17" s="56" t="s">
        <v>47</v>
      </c>
      <c r="C17" s="4">
        <f>MIN(SUM(D19:AI19),I_1)</f>
        <v>0</v>
      </c>
      <c r="D17" s="60">
        <f>IF((C17-D19)&lt;0,0,C17-D19)</f>
        <v>0</v>
      </c>
      <c r="E17" s="60">
        <f t="shared" ref="E17" si="4">IF((D17-E19)&lt;0,0,D17-E19)</f>
        <v>0</v>
      </c>
      <c r="F17" s="60">
        <f t="shared" ref="F17" si="5">IF((E17-F19)&lt;0,0,E17-F19)</f>
        <v>0</v>
      </c>
      <c r="G17" s="60">
        <f t="shared" ref="G17" si="6">IF((F17-G19)&lt;0,0,F17-G19)</f>
        <v>0</v>
      </c>
      <c r="H17" s="60">
        <f t="shared" ref="H17" si="7">IF((G17-H19)&lt;0,0,G17-H19)</f>
        <v>0</v>
      </c>
      <c r="I17" s="60">
        <f t="shared" ref="I17" si="8">IF((H17-I19)&lt;0,0,H17-I19)</f>
        <v>0</v>
      </c>
      <c r="J17" s="60">
        <f t="shared" ref="J17" si="9">IF((I17-J19)&lt;0,0,I17-J19)</f>
        <v>0</v>
      </c>
      <c r="K17" s="60">
        <f t="shared" ref="K17" si="10">IF((J17-K19)&lt;0,0,J17-K19)</f>
        <v>0</v>
      </c>
      <c r="L17" s="60">
        <f t="shared" ref="L17" si="11">IF((K17-L19)&lt;0,0,K17-L19)</f>
        <v>0</v>
      </c>
      <c r="M17" s="60">
        <f t="shared" ref="M17" si="12">IF((L17-M19)&lt;0,0,L17-M19)</f>
        <v>0</v>
      </c>
      <c r="N17" s="60">
        <f t="shared" ref="N17" si="13">IF((M17-N19)&lt;0,0,M17-N19)</f>
        <v>0</v>
      </c>
      <c r="O17" s="60">
        <f t="shared" ref="O17" si="14">IF((N17-O19)&lt;0,0,N17-O19)</f>
        <v>0</v>
      </c>
      <c r="P17" s="60">
        <f t="shared" ref="P17" si="15">IF((O17-P19)&lt;0,0,O17-P19)</f>
        <v>0</v>
      </c>
      <c r="Q17" s="60">
        <f t="shared" ref="Q17" si="16">IF((P17-Q19)&lt;0,0,P17-Q19)</f>
        <v>0</v>
      </c>
      <c r="R17" s="60">
        <f t="shared" ref="R17" si="17">IF((Q17-R19)&lt;0,0,Q17-R19)</f>
        <v>0</v>
      </c>
      <c r="S17" s="60">
        <f t="shared" ref="S17" si="18">IF((R17-S19)&lt;0,0,R17-S19)</f>
        <v>0</v>
      </c>
      <c r="T17" s="60">
        <f t="shared" ref="T17" si="19">IF((S17-T19)&lt;0,0,S17-T19)</f>
        <v>0</v>
      </c>
      <c r="U17" s="60">
        <f t="shared" ref="U17" si="20">IF((T17-U19)&lt;0,0,T17-U19)</f>
        <v>0</v>
      </c>
      <c r="V17" s="60">
        <f t="shared" ref="V17" si="21">IF((U17-V19)&lt;0,0,U17-V19)</f>
        <v>0</v>
      </c>
      <c r="W17" s="60">
        <f t="shared" ref="W17" si="22">IF((V17-W19)&lt;0,0,V17-W19)</f>
        <v>0</v>
      </c>
      <c r="X17" s="60">
        <f t="shared" ref="X17" si="23">IF((W17-X19)&lt;0,0,W17-X19)</f>
        <v>0</v>
      </c>
      <c r="Y17" s="60">
        <f t="shared" ref="Y17" si="24">IF((X17-Y19)&lt;0,0,X17-Y19)</f>
        <v>0</v>
      </c>
      <c r="Z17" s="60">
        <f t="shared" ref="Z17" si="25">IF((Y17-Z19)&lt;0,0,Y17-Z19)</f>
        <v>0</v>
      </c>
      <c r="AA17" s="60">
        <f t="shared" ref="AA17" si="26">IF((Z17-AA19)&lt;0,0,Z17-AA19)</f>
        <v>0</v>
      </c>
      <c r="AB17" s="60">
        <f t="shared" ref="AB17" si="27">IF((AA17-AB19)&lt;0,0,AA17-AB19)</f>
        <v>0</v>
      </c>
      <c r="AC17" s="60">
        <f t="shared" ref="AC17" si="28">IF((AB17-AC19)&lt;0,0,AB17-AC19)</f>
        <v>0</v>
      </c>
      <c r="AD17" s="60">
        <f t="shared" ref="AD17" si="29">IF((AC17-AD19)&lt;0,0,AC17-AD19)</f>
        <v>0</v>
      </c>
      <c r="AE17" s="60">
        <f t="shared" ref="AE17" si="30">IF((AD17-AE19)&lt;0,0,AD17-AE19)</f>
        <v>0</v>
      </c>
      <c r="AF17" s="60">
        <f t="shared" ref="AF17" si="31">IF((AE17-AF19)&lt;0,0,AE17-AF19)</f>
        <v>0</v>
      </c>
      <c r="AG17" s="60">
        <f t="shared" ref="AG17" si="32">IF((AF17-AG19)&lt;0,0,AF17-AG19)</f>
        <v>0</v>
      </c>
      <c r="AH17" s="60">
        <f t="shared" ref="AH17" si="33">IF((AG17-AH19)&lt;0,0,AG17-AH19)</f>
        <v>0</v>
      </c>
      <c r="AI17" s="60">
        <f t="shared" ref="AI17" si="34">IF((AH17-AI19)&lt;0,0,AH17-AI19)</f>
        <v>0</v>
      </c>
      <c r="AJ17" s="77"/>
    </row>
    <row r="18" spans="1:36" ht="15.6" hidden="1">
      <c r="A18" s="22"/>
      <c r="B18" s="56" t="s">
        <v>48</v>
      </c>
      <c r="C18" s="4">
        <f>V_st</f>
        <v>8.5</v>
      </c>
      <c r="D18" s="58">
        <f>C18-(D16*C17/1000)</f>
        <v>8.5</v>
      </c>
      <c r="E18" s="58">
        <f t="shared" ref="E18" si="35">D18-(E16*D17/1000)</f>
        <v>8.5</v>
      </c>
      <c r="F18" s="58">
        <f t="shared" ref="F18" si="36">E18-(F16*E17/1000)</f>
        <v>8.5</v>
      </c>
      <c r="G18" s="58">
        <f t="shared" ref="G18" si="37">F18-(G16*F17/1000)</f>
        <v>8.5</v>
      </c>
      <c r="H18" s="58">
        <f t="shared" ref="H18" si="38">G18-(H16*G17/1000)</f>
        <v>8.5</v>
      </c>
      <c r="I18" s="58">
        <f t="shared" ref="I18" si="39">H18-(I16*H17/1000)</f>
        <v>8.5</v>
      </c>
      <c r="J18" s="58">
        <f t="shared" ref="J18" si="40">I18-(J16*I17/1000)</f>
        <v>8.5</v>
      </c>
      <c r="K18" s="58">
        <f t="shared" ref="K18" si="41">J18-(K16*J17/1000)</f>
        <v>8.5</v>
      </c>
      <c r="L18" s="58">
        <f t="shared" ref="L18" si="42">K18-(L16*K17/1000)</f>
        <v>8.5</v>
      </c>
      <c r="M18" s="58">
        <f t="shared" ref="M18" si="43">L18-(M16*L17/1000)</f>
        <v>8.5</v>
      </c>
      <c r="N18" s="58">
        <f t="shared" ref="N18" si="44">M18-(N16*M17/1000)</f>
        <v>8.5</v>
      </c>
      <c r="O18" s="58">
        <f t="shared" ref="O18" si="45">N18-(O16*N17/1000)</f>
        <v>8.5</v>
      </c>
      <c r="P18" s="58">
        <f t="shared" ref="P18" si="46">O18-(P16*O17/1000)</f>
        <v>8.5</v>
      </c>
      <c r="Q18" s="58">
        <f t="shared" ref="Q18" si="47">P18-(Q16*P17/1000)</f>
        <v>8.5</v>
      </c>
      <c r="R18" s="58">
        <f t="shared" ref="R18" si="48">Q18-(R16*Q17/1000)</f>
        <v>8.5</v>
      </c>
      <c r="S18" s="58">
        <f t="shared" ref="S18" si="49">R18-(S16*R17/1000)</f>
        <v>8.5</v>
      </c>
      <c r="T18" s="58">
        <f t="shared" ref="T18" si="50">S18-(T16*S17/1000)</f>
        <v>8.5</v>
      </c>
      <c r="U18" s="58">
        <f t="shared" ref="U18" si="51">T18-(U16*T17/1000)</f>
        <v>8.5</v>
      </c>
      <c r="V18" s="58">
        <f t="shared" ref="V18" si="52">U18-(V16*U17/1000)</f>
        <v>8.5</v>
      </c>
      <c r="W18" s="58">
        <f t="shared" ref="W18" si="53">V18-(W16*V17/1000)</f>
        <v>8.5</v>
      </c>
      <c r="X18" s="58">
        <f t="shared" ref="X18" si="54">W18-(X16*W17/1000)</f>
        <v>8.5</v>
      </c>
      <c r="Y18" s="58">
        <f t="shared" ref="Y18" si="55">X18-(Y16*X17/1000)</f>
        <v>8.5</v>
      </c>
      <c r="Z18" s="58">
        <f t="shared" ref="Z18" si="56">Y18-(Z16*Y17/1000)</f>
        <v>8.5</v>
      </c>
      <c r="AA18" s="58">
        <f t="shared" ref="AA18" si="57">Z18-(AA16*Z17/1000)</f>
        <v>8.5</v>
      </c>
      <c r="AB18" s="58">
        <f t="shared" ref="AB18" si="58">AA18-(AB16*AA17/1000)</f>
        <v>8.5</v>
      </c>
      <c r="AC18" s="58">
        <f t="shared" ref="AC18" si="59">AB18-(AC16*AB17/1000)</f>
        <v>8.5</v>
      </c>
      <c r="AD18" s="58">
        <f t="shared" ref="AD18" si="60">AC18-(AD16*AC17/1000)</f>
        <v>8.5</v>
      </c>
      <c r="AE18" s="58">
        <f t="shared" ref="AE18" si="61">AD18-(AE16*AD17/1000)</f>
        <v>8.5</v>
      </c>
      <c r="AF18" s="58">
        <f t="shared" ref="AF18" si="62">AE18-(AF16*AE17/1000)</f>
        <v>8.5</v>
      </c>
      <c r="AG18" s="58">
        <f t="shared" ref="AG18" si="63">AF18-(AG16*AF17/1000)</f>
        <v>8.5</v>
      </c>
      <c r="AH18" s="58">
        <f t="shared" ref="AH18" si="64">AG18-(AH16*AG17/1000)</f>
        <v>8.5</v>
      </c>
      <c r="AI18" s="58">
        <f t="shared" ref="AI18" si="65">AH18-(AI16*AH17/1000)</f>
        <v>8.5</v>
      </c>
      <c r="AJ18" s="77"/>
    </row>
    <row r="19" spans="1:36" ht="15.6" hidden="1">
      <c r="A19" s="22"/>
      <c r="B19" s="56" t="s">
        <v>49</v>
      </c>
      <c r="C19" s="4">
        <f>SUM(D19:AI19)</f>
        <v>0</v>
      </c>
      <c r="D19" s="62">
        <f>VLOOKUP(D20,'Input data'!$C$16:$D$21,2,0)</f>
        <v>0</v>
      </c>
      <c r="E19" s="62">
        <f>VLOOKUP(E20,'Input data'!$C$16:$D$21,2,0)</f>
        <v>0</v>
      </c>
      <c r="F19" s="62">
        <f>VLOOKUP(F20,'Input data'!$C$16:$D$21,2,0)</f>
        <v>0</v>
      </c>
      <c r="G19" s="62">
        <f>VLOOKUP(G20,'Input data'!$C$16:$D$21,2,0)</f>
        <v>0</v>
      </c>
      <c r="H19" s="62">
        <f>VLOOKUP(H20,'Input data'!$C$16:$D$21,2,0)</f>
        <v>0</v>
      </c>
      <c r="I19" s="62">
        <f>VLOOKUP(I20,'Input data'!$C$16:$D$21,2,0)</f>
        <v>0</v>
      </c>
      <c r="J19" s="62">
        <f>VLOOKUP(J20,'Input data'!$C$16:$D$21,2,0)</f>
        <v>0</v>
      </c>
      <c r="K19" s="62">
        <f>VLOOKUP(K20,'Input data'!$C$16:$D$21,2,0)</f>
        <v>0</v>
      </c>
      <c r="L19" s="62">
        <f>VLOOKUP(L20,'Input data'!$C$16:$D$21,2,0)</f>
        <v>0</v>
      </c>
      <c r="M19" s="62">
        <f>VLOOKUP(M20,'Input data'!$C$16:$D$21,2,0)</f>
        <v>0</v>
      </c>
      <c r="N19" s="62">
        <f>VLOOKUP(N20,'Input data'!$C$16:$D$21,2,0)</f>
        <v>0</v>
      </c>
      <c r="O19" s="62">
        <f>VLOOKUP(O20,'Input data'!$C$16:$D$21,2,0)</f>
        <v>0</v>
      </c>
      <c r="P19" s="62">
        <f>VLOOKUP(P20,'Input data'!$C$16:$D$21,2,0)</f>
        <v>0</v>
      </c>
      <c r="Q19" s="62">
        <f>VLOOKUP(Q20,'Input data'!$C$16:$D$21,2,0)</f>
        <v>0</v>
      </c>
      <c r="R19" s="62">
        <f>VLOOKUP(R20,'Input data'!$C$16:$D$21,2,0)</f>
        <v>0</v>
      </c>
      <c r="S19" s="62">
        <f>VLOOKUP(S20,'Input data'!$C$16:$D$21,2,0)</f>
        <v>0</v>
      </c>
      <c r="T19" s="62">
        <f>VLOOKUP(T20,'Input data'!$C$16:$D$21,2,0)</f>
        <v>0</v>
      </c>
      <c r="U19" s="62">
        <f>VLOOKUP(U20,'Input data'!$C$16:$D$21,2,0)</f>
        <v>0</v>
      </c>
      <c r="V19" s="62">
        <f>VLOOKUP(V20,'Input data'!$C$16:$D$21,2,0)</f>
        <v>0</v>
      </c>
      <c r="W19" s="62">
        <f>VLOOKUP(W20,'Input data'!$C$16:$D$21,2,0)</f>
        <v>0</v>
      </c>
      <c r="X19" s="62">
        <f>VLOOKUP(X20,'Input data'!$C$16:$D$21,2,0)</f>
        <v>0</v>
      </c>
      <c r="Y19" s="62">
        <f>VLOOKUP(Y20,'Input data'!$C$16:$D$21,2,0)</f>
        <v>0</v>
      </c>
      <c r="Z19" s="62">
        <f>VLOOKUP(Z20,'Input data'!$C$16:$D$21,2,0)</f>
        <v>0</v>
      </c>
      <c r="AA19" s="62">
        <f>VLOOKUP(AA20,'Input data'!$C$16:$D$21,2,0)</f>
        <v>0</v>
      </c>
      <c r="AB19" s="62">
        <f>VLOOKUP(AB20,'Input data'!$C$16:$D$21,2,0)</f>
        <v>0</v>
      </c>
      <c r="AC19" s="62">
        <f>VLOOKUP(AC20,'Input data'!$C$16:$D$21,2,0)</f>
        <v>0</v>
      </c>
      <c r="AD19" s="62">
        <f>VLOOKUP(AD20,'Input data'!$C$16:$D$21,2,0)</f>
        <v>0</v>
      </c>
      <c r="AE19" s="62">
        <f>VLOOKUP(AE20,'Input data'!$C$16:$D$21,2,0)</f>
        <v>0</v>
      </c>
      <c r="AF19" s="62">
        <f>VLOOKUP(AF20,'Input data'!$C$16:$D$21,2,0)</f>
        <v>0</v>
      </c>
      <c r="AG19" s="62">
        <f>VLOOKUP(AG20,'Input data'!$C$16:$D$21,2,0)</f>
        <v>0</v>
      </c>
      <c r="AH19" s="62">
        <f>VLOOKUP(AH20,'Input data'!$C$16:$D$21,2,0)</f>
        <v>0</v>
      </c>
      <c r="AI19" s="63">
        <f>VLOOKUP(AI20,'Input data'!$C$16:$D$21,2,0)</f>
        <v>0</v>
      </c>
      <c r="AJ19" s="77"/>
    </row>
    <row r="20" spans="1:36" ht="22.8" customHeight="1">
      <c r="A20" s="82"/>
      <c r="B20" s="56" t="s">
        <v>79</v>
      </c>
      <c r="C20" s="27" t="s">
        <v>78</v>
      </c>
      <c r="D20" s="64" t="s">
        <v>2</v>
      </c>
      <c r="E20" s="64" t="s">
        <v>2</v>
      </c>
      <c r="F20" s="64" t="s">
        <v>2</v>
      </c>
      <c r="G20" s="64" t="s">
        <v>2</v>
      </c>
      <c r="H20" s="64" t="s">
        <v>2</v>
      </c>
      <c r="I20" s="64" t="s">
        <v>2</v>
      </c>
      <c r="J20" s="64" t="s">
        <v>2</v>
      </c>
      <c r="K20" s="64" t="s">
        <v>2</v>
      </c>
      <c r="L20" s="64" t="s">
        <v>2</v>
      </c>
      <c r="M20" s="64" t="s">
        <v>2</v>
      </c>
      <c r="N20" s="64" t="s">
        <v>2</v>
      </c>
      <c r="O20" s="64" t="s">
        <v>2</v>
      </c>
      <c r="P20" s="64" t="s">
        <v>2</v>
      </c>
      <c r="Q20" s="64" t="s">
        <v>2</v>
      </c>
      <c r="R20" s="64" t="s">
        <v>2</v>
      </c>
      <c r="S20" s="64" t="s">
        <v>2</v>
      </c>
      <c r="T20" s="64" t="s">
        <v>2</v>
      </c>
      <c r="U20" s="64" t="s">
        <v>2</v>
      </c>
      <c r="V20" s="64" t="s">
        <v>2</v>
      </c>
      <c r="W20" s="64" t="s">
        <v>2</v>
      </c>
      <c r="X20" s="64" t="s">
        <v>2</v>
      </c>
      <c r="Y20" s="64" t="s">
        <v>2</v>
      </c>
      <c r="Z20" s="64" t="s">
        <v>2</v>
      </c>
      <c r="AA20" s="64" t="s">
        <v>2</v>
      </c>
      <c r="AB20" s="64" t="s">
        <v>2</v>
      </c>
      <c r="AC20" s="64" t="s">
        <v>2</v>
      </c>
      <c r="AD20" s="64" t="s">
        <v>2</v>
      </c>
      <c r="AE20" s="64" t="s">
        <v>2</v>
      </c>
      <c r="AF20" s="64" t="s">
        <v>2</v>
      </c>
      <c r="AG20" s="64" t="s">
        <v>2</v>
      </c>
      <c r="AH20" s="64" t="s">
        <v>2</v>
      </c>
      <c r="AI20" s="64" t="s">
        <v>2</v>
      </c>
      <c r="AJ20" s="77"/>
    </row>
    <row r="21" spans="1:36">
      <c r="A21" s="82"/>
      <c r="B21" s="33" t="str">
        <f>CONCATENATE("Insite bus Port 2 loading ",C17,"mA")</f>
        <v>Insite bus Port 2 loading 0mA</v>
      </c>
      <c r="C21" s="83">
        <f>C19/'Input data'!I$23</f>
        <v>0</v>
      </c>
      <c r="D21" s="76">
        <f>VLOOKUP(D20,'Input data'!$C$27:$D$32,2,FALSE)</f>
        <v>0</v>
      </c>
      <c r="E21" s="76">
        <f>VLOOKUP(E20,'Input data'!$C$27:$D$32,2,FALSE)</f>
        <v>0</v>
      </c>
      <c r="F21" s="76">
        <f>VLOOKUP(F20,'Input data'!$C$27:$D$32,2,FALSE)</f>
        <v>0</v>
      </c>
      <c r="G21" s="76">
        <f>VLOOKUP(G20,'Input data'!$C$27:$D$32,2,FALSE)</f>
        <v>0</v>
      </c>
      <c r="H21" s="76">
        <f>VLOOKUP(H20,'Input data'!$C$27:$D$32,2,FALSE)</f>
        <v>0</v>
      </c>
      <c r="I21" s="76">
        <f>VLOOKUP(I20,'Input data'!$C$27:$D$32,2,FALSE)</f>
        <v>0</v>
      </c>
      <c r="J21" s="76">
        <f>VLOOKUP(J20,'Input data'!$C$27:$D$32,2,FALSE)</f>
        <v>0</v>
      </c>
      <c r="K21" s="76">
        <f>VLOOKUP(K20,'Input data'!$C$27:$D$32,2,FALSE)</f>
        <v>0</v>
      </c>
      <c r="L21" s="76">
        <f>VLOOKUP(L20,'Input data'!$C$27:$D$32,2,FALSE)</f>
        <v>0</v>
      </c>
      <c r="M21" s="76">
        <f>VLOOKUP(M20,'Input data'!$C$27:$D$32,2,FALSE)</f>
        <v>0</v>
      </c>
      <c r="N21" s="76">
        <f>VLOOKUP(N20,'Input data'!$C$27:$D$32,2,FALSE)</f>
        <v>0</v>
      </c>
      <c r="O21" s="76">
        <f>VLOOKUP(O20,'Input data'!$C$27:$D$32,2,FALSE)</f>
        <v>0</v>
      </c>
      <c r="P21" s="76">
        <f>VLOOKUP(P20,'Input data'!$C$27:$D$32,2,FALSE)</f>
        <v>0</v>
      </c>
      <c r="Q21" s="76">
        <f>VLOOKUP(Q20,'Input data'!$C$27:$D$32,2,FALSE)</f>
        <v>0</v>
      </c>
      <c r="R21" s="76">
        <f>VLOOKUP(R20,'Input data'!$C$27:$D$32,2,FALSE)</f>
        <v>0</v>
      </c>
      <c r="S21" s="76">
        <f>VLOOKUP(S20,'Input data'!$C$27:$D$32,2,FALSE)</f>
        <v>0</v>
      </c>
      <c r="T21" s="76">
        <f>VLOOKUP(T20,'Input data'!$C$27:$D$32,2,FALSE)</f>
        <v>0</v>
      </c>
      <c r="U21" s="76">
        <f>VLOOKUP(U20,'Input data'!$C$27:$D$32,2,FALSE)</f>
        <v>0</v>
      </c>
      <c r="V21" s="76">
        <f>VLOOKUP(V20,'Input data'!$C$27:$D$32,2,FALSE)</f>
        <v>0</v>
      </c>
      <c r="W21" s="76">
        <f>VLOOKUP(W20,'Input data'!$C$27:$D$32,2,FALSE)</f>
        <v>0</v>
      </c>
      <c r="X21" s="76">
        <f>VLOOKUP(X20,'Input data'!$C$27:$D$32,2,FALSE)</f>
        <v>0</v>
      </c>
      <c r="Y21" s="76">
        <f>VLOOKUP(Y20,'Input data'!$C$27:$D$32,2,FALSE)</f>
        <v>0</v>
      </c>
      <c r="Z21" s="76">
        <f>VLOOKUP(Z20,'Input data'!$C$27:$D$32,2,FALSE)</f>
        <v>0</v>
      </c>
      <c r="AA21" s="76">
        <f>VLOOKUP(AA20,'Input data'!$C$27:$D$32,2,FALSE)</f>
        <v>0</v>
      </c>
      <c r="AB21" s="76">
        <f>VLOOKUP(AB20,'Input data'!$C$27:$D$32,2,FALSE)</f>
        <v>0</v>
      </c>
      <c r="AC21" s="76">
        <f>VLOOKUP(AC20,'Input data'!$C$27:$D$32,2,FALSE)</f>
        <v>0</v>
      </c>
      <c r="AD21" s="76">
        <f>VLOOKUP(AD20,'Input data'!$C$27:$D$32,2,FALSE)</f>
        <v>0</v>
      </c>
      <c r="AE21" s="76">
        <f>VLOOKUP(AE20,'Input data'!$C$27:$D$32,2,FALSE)</f>
        <v>0</v>
      </c>
      <c r="AF21" s="76">
        <f>VLOOKUP(AF20,'Input data'!$C$27:$D$32,2,FALSE)</f>
        <v>0</v>
      </c>
      <c r="AG21" s="76">
        <f>VLOOKUP(AG20,'Input data'!$C$27:$D$32,2,FALSE)</f>
        <v>0</v>
      </c>
      <c r="AH21" s="76">
        <f>VLOOKUP(AH20,'Input data'!$C$27:$D$32,2,FALSE)</f>
        <v>0</v>
      </c>
      <c r="AI21" s="76">
        <f>VLOOKUP(AI20,'Input data'!$C$27:$D$32,2,FALSE)</f>
        <v>0</v>
      </c>
      <c r="AJ21" s="77"/>
    </row>
    <row r="22" spans="1:36">
      <c r="A22" s="82"/>
      <c r="B22" s="54" t="s">
        <v>94</v>
      </c>
      <c r="C22" s="29">
        <f>AJ15</f>
        <v>0</v>
      </c>
      <c r="D22" s="76">
        <f>SUM(D21:AI21)</f>
        <v>0</v>
      </c>
      <c r="E22" s="76"/>
      <c r="F22" s="76"/>
      <c r="G22" s="76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7"/>
    </row>
    <row r="23" spans="1:36">
      <c r="A23" s="82"/>
      <c r="B23" s="54" t="s">
        <v>95</v>
      </c>
      <c r="C23" s="75">
        <f>D22/32</f>
        <v>0</v>
      </c>
      <c r="D23" s="76"/>
      <c r="E23" s="76"/>
      <c r="F23" s="76"/>
      <c r="G23" s="76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7"/>
    </row>
    <row r="24" spans="1:36">
      <c r="A24" s="82"/>
      <c r="B24" s="70"/>
      <c r="C24" s="71"/>
      <c r="D24" s="72"/>
      <c r="E24" s="72"/>
      <c r="F24" s="72"/>
      <c r="G24" s="72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7"/>
    </row>
    <row r="25" spans="1:36" ht="18.600000000000001" thickBot="1">
      <c r="A25" s="82"/>
      <c r="B25" s="80"/>
      <c r="C25" s="81">
        <v>0</v>
      </c>
      <c r="D25" s="37">
        <v>1</v>
      </c>
      <c r="E25" s="38">
        <v>2</v>
      </c>
      <c r="F25" s="38">
        <v>3</v>
      </c>
      <c r="G25" s="38">
        <v>4</v>
      </c>
      <c r="H25" s="38">
        <v>5</v>
      </c>
      <c r="I25" s="38">
        <v>6</v>
      </c>
      <c r="J25" s="38">
        <v>7</v>
      </c>
      <c r="K25" s="38">
        <v>8</v>
      </c>
      <c r="L25" s="38">
        <v>9</v>
      </c>
      <c r="M25" s="38">
        <v>10</v>
      </c>
      <c r="N25" s="38">
        <v>11</v>
      </c>
      <c r="O25" s="38">
        <v>12</v>
      </c>
      <c r="P25" s="38">
        <v>13</v>
      </c>
      <c r="Q25" s="38">
        <v>14</v>
      </c>
      <c r="R25" s="38">
        <v>15</v>
      </c>
      <c r="S25" s="38">
        <v>16</v>
      </c>
      <c r="T25" s="38">
        <v>17</v>
      </c>
      <c r="U25" s="38">
        <v>18</v>
      </c>
      <c r="V25" s="38">
        <v>19</v>
      </c>
      <c r="W25" s="38">
        <v>20</v>
      </c>
      <c r="X25" s="38">
        <v>21</v>
      </c>
      <c r="Y25" s="38">
        <v>22</v>
      </c>
      <c r="Z25" s="38">
        <v>23</v>
      </c>
      <c r="AA25" s="38">
        <v>24</v>
      </c>
      <c r="AB25" s="38">
        <v>25</v>
      </c>
      <c r="AC25" s="38">
        <v>26</v>
      </c>
      <c r="AD25" s="38">
        <v>27</v>
      </c>
      <c r="AE25" s="38">
        <v>28</v>
      </c>
      <c r="AF25" s="38">
        <v>29</v>
      </c>
      <c r="AG25" s="38">
        <v>30</v>
      </c>
      <c r="AH25" s="38">
        <v>31</v>
      </c>
      <c r="AI25" s="39">
        <v>32</v>
      </c>
      <c r="AJ25" s="77"/>
    </row>
    <row r="26" spans="1:36" ht="16.8" customHeight="1" thickTop="1">
      <c r="A26" s="21" t="s">
        <v>76</v>
      </c>
      <c r="B26" s="32" t="str">
        <f>B4</f>
        <v>Cable length from previous node[mm]</v>
      </c>
      <c r="C26" s="23">
        <v>0</v>
      </c>
      <c r="D26" s="57">
        <v>0</v>
      </c>
      <c r="E26" s="57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57">
        <v>0</v>
      </c>
      <c r="Q26" s="57">
        <v>0</v>
      </c>
      <c r="R26" s="57">
        <v>0</v>
      </c>
      <c r="S26" s="57">
        <v>0</v>
      </c>
      <c r="T26" s="57">
        <v>0</v>
      </c>
      <c r="U26" s="57">
        <v>0</v>
      </c>
      <c r="V26" s="57">
        <v>0</v>
      </c>
      <c r="W26" s="57">
        <v>0</v>
      </c>
      <c r="X26" s="57">
        <v>0</v>
      </c>
      <c r="Y26" s="57">
        <v>0</v>
      </c>
      <c r="Z26" s="57">
        <v>0</v>
      </c>
      <c r="AA26" s="57">
        <v>0</v>
      </c>
      <c r="AB26" s="57">
        <v>0</v>
      </c>
      <c r="AC26" s="57">
        <v>0</v>
      </c>
      <c r="AD26" s="57">
        <v>0</v>
      </c>
      <c r="AE26" s="57">
        <v>0</v>
      </c>
      <c r="AF26" s="57">
        <v>0</v>
      </c>
      <c r="AG26" s="57">
        <v>0</v>
      </c>
      <c r="AH26" s="57">
        <v>0</v>
      </c>
      <c r="AI26" s="57">
        <v>0</v>
      </c>
      <c r="AJ26" s="77">
        <f>SUM(C26:AI26)</f>
        <v>0</v>
      </c>
    </row>
    <row r="27" spans="1:36" ht="15.6" hidden="1">
      <c r="A27" s="22"/>
      <c r="B27" s="3" t="s">
        <v>36</v>
      </c>
      <c r="C27" s="4">
        <v>0</v>
      </c>
      <c r="D27" s="58">
        <f t="shared" ref="D27:AI27" si="66">D26*rho/S*1000*2</f>
        <v>0</v>
      </c>
      <c r="E27" s="58">
        <f t="shared" si="66"/>
        <v>0</v>
      </c>
      <c r="F27" s="58">
        <f t="shared" si="66"/>
        <v>0</v>
      </c>
      <c r="G27" s="58">
        <f t="shared" si="66"/>
        <v>0</v>
      </c>
      <c r="H27" s="58">
        <f t="shared" si="66"/>
        <v>0</v>
      </c>
      <c r="I27" s="58">
        <f t="shared" si="66"/>
        <v>0</v>
      </c>
      <c r="J27" s="58">
        <f t="shared" si="66"/>
        <v>0</v>
      </c>
      <c r="K27" s="58">
        <f t="shared" si="66"/>
        <v>0</v>
      </c>
      <c r="L27" s="58">
        <f t="shared" si="66"/>
        <v>0</v>
      </c>
      <c r="M27" s="58">
        <f t="shared" si="66"/>
        <v>0</v>
      </c>
      <c r="N27" s="58">
        <f t="shared" si="66"/>
        <v>0</v>
      </c>
      <c r="O27" s="58">
        <f t="shared" si="66"/>
        <v>0</v>
      </c>
      <c r="P27" s="58">
        <f t="shared" si="66"/>
        <v>0</v>
      </c>
      <c r="Q27" s="58">
        <f t="shared" si="66"/>
        <v>0</v>
      </c>
      <c r="R27" s="58">
        <f t="shared" si="66"/>
        <v>0</v>
      </c>
      <c r="S27" s="58">
        <f t="shared" si="66"/>
        <v>0</v>
      </c>
      <c r="T27" s="58">
        <f t="shared" si="66"/>
        <v>0</v>
      </c>
      <c r="U27" s="58">
        <f t="shared" si="66"/>
        <v>0</v>
      </c>
      <c r="V27" s="58">
        <f t="shared" si="66"/>
        <v>0</v>
      </c>
      <c r="W27" s="58">
        <f t="shared" si="66"/>
        <v>0</v>
      </c>
      <c r="X27" s="58">
        <f t="shared" si="66"/>
        <v>0</v>
      </c>
      <c r="Y27" s="58">
        <f t="shared" si="66"/>
        <v>0</v>
      </c>
      <c r="Z27" s="58">
        <f t="shared" si="66"/>
        <v>0</v>
      </c>
      <c r="AA27" s="58">
        <f t="shared" si="66"/>
        <v>0</v>
      </c>
      <c r="AB27" s="58">
        <f t="shared" si="66"/>
        <v>0</v>
      </c>
      <c r="AC27" s="58">
        <f t="shared" si="66"/>
        <v>0</v>
      </c>
      <c r="AD27" s="58">
        <f t="shared" si="66"/>
        <v>0</v>
      </c>
      <c r="AE27" s="58">
        <f t="shared" si="66"/>
        <v>0</v>
      </c>
      <c r="AF27" s="58">
        <f t="shared" si="66"/>
        <v>0</v>
      </c>
      <c r="AG27" s="58">
        <f t="shared" si="66"/>
        <v>0</v>
      </c>
      <c r="AH27" s="58">
        <f t="shared" si="66"/>
        <v>0</v>
      </c>
      <c r="AI27" s="59">
        <f t="shared" si="66"/>
        <v>0</v>
      </c>
      <c r="AJ27" s="77"/>
    </row>
    <row r="28" spans="1:36" ht="15.6" hidden="1">
      <c r="A28" s="22"/>
      <c r="B28" s="3" t="s">
        <v>47</v>
      </c>
      <c r="C28" s="4">
        <f>MIN(SUM(D30:AI30),I_1)</f>
        <v>0</v>
      </c>
      <c r="D28" s="60">
        <f>IF((C28-D30)&lt;0,0,C28-D30)</f>
        <v>0</v>
      </c>
      <c r="E28" s="60">
        <f t="shared" ref="E28" si="67">IF((D28-E30)&lt;0,0,D28-E30)</f>
        <v>0</v>
      </c>
      <c r="F28" s="60">
        <f t="shared" ref="F28" si="68">IF((E28-F30)&lt;0,0,E28-F30)</f>
        <v>0</v>
      </c>
      <c r="G28" s="60">
        <f t="shared" ref="G28" si="69">IF((F28-G30)&lt;0,0,F28-G30)</f>
        <v>0</v>
      </c>
      <c r="H28" s="60">
        <f t="shared" ref="H28" si="70">IF((G28-H30)&lt;0,0,G28-H30)</f>
        <v>0</v>
      </c>
      <c r="I28" s="60">
        <f t="shared" ref="I28" si="71">IF((H28-I30)&lt;0,0,H28-I30)</f>
        <v>0</v>
      </c>
      <c r="J28" s="60">
        <f t="shared" ref="J28" si="72">IF((I28-J30)&lt;0,0,I28-J30)</f>
        <v>0</v>
      </c>
      <c r="K28" s="60">
        <f t="shared" ref="K28" si="73">IF((J28-K30)&lt;0,0,J28-K30)</f>
        <v>0</v>
      </c>
      <c r="L28" s="60">
        <f t="shared" ref="L28" si="74">IF((K28-L30)&lt;0,0,K28-L30)</f>
        <v>0</v>
      </c>
      <c r="M28" s="60">
        <f t="shared" ref="M28" si="75">IF((L28-M30)&lt;0,0,L28-M30)</f>
        <v>0</v>
      </c>
      <c r="N28" s="60">
        <f t="shared" ref="N28" si="76">IF((M28-N30)&lt;0,0,M28-N30)</f>
        <v>0</v>
      </c>
      <c r="O28" s="60">
        <f t="shared" ref="O28" si="77">IF((N28-O30)&lt;0,0,N28-O30)</f>
        <v>0</v>
      </c>
      <c r="P28" s="60">
        <f t="shared" ref="P28" si="78">IF((O28-P30)&lt;0,0,O28-P30)</f>
        <v>0</v>
      </c>
      <c r="Q28" s="60">
        <f t="shared" ref="Q28" si="79">IF((P28-Q30)&lt;0,0,P28-Q30)</f>
        <v>0</v>
      </c>
      <c r="R28" s="60">
        <f t="shared" ref="R28" si="80">IF((Q28-R30)&lt;0,0,Q28-R30)</f>
        <v>0</v>
      </c>
      <c r="S28" s="60">
        <f t="shared" ref="S28" si="81">IF((R28-S30)&lt;0,0,R28-S30)</f>
        <v>0</v>
      </c>
      <c r="T28" s="60">
        <f t="shared" ref="T28" si="82">IF((S28-T30)&lt;0,0,S28-T30)</f>
        <v>0</v>
      </c>
      <c r="U28" s="60">
        <f t="shared" ref="U28" si="83">IF((T28-U30)&lt;0,0,T28-U30)</f>
        <v>0</v>
      </c>
      <c r="V28" s="60">
        <f t="shared" ref="V28" si="84">IF((U28-V30)&lt;0,0,U28-V30)</f>
        <v>0</v>
      </c>
      <c r="W28" s="60">
        <f t="shared" ref="W28" si="85">IF((V28-W30)&lt;0,0,V28-W30)</f>
        <v>0</v>
      </c>
      <c r="X28" s="60">
        <f t="shared" ref="X28" si="86">IF((W28-X30)&lt;0,0,W28-X30)</f>
        <v>0</v>
      </c>
      <c r="Y28" s="60">
        <f t="shared" ref="Y28" si="87">IF((X28-Y30)&lt;0,0,X28-Y30)</f>
        <v>0</v>
      </c>
      <c r="Z28" s="60">
        <f t="shared" ref="Z28" si="88">IF((Y28-Z30)&lt;0,0,Y28-Z30)</f>
        <v>0</v>
      </c>
      <c r="AA28" s="60">
        <f t="shared" ref="AA28" si="89">IF((Z28-AA30)&lt;0,0,Z28-AA30)</f>
        <v>0</v>
      </c>
      <c r="AB28" s="60">
        <f t="shared" ref="AB28" si="90">IF((AA28-AB30)&lt;0,0,AA28-AB30)</f>
        <v>0</v>
      </c>
      <c r="AC28" s="60">
        <f t="shared" ref="AC28" si="91">IF((AB28-AC30)&lt;0,0,AB28-AC30)</f>
        <v>0</v>
      </c>
      <c r="AD28" s="60">
        <f t="shared" ref="AD28" si="92">IF((AC28-AD30)&lt;0,0,AC28-AD30)</f>
        <v>0</v>
      </c>
      <c r="AE28" s="60">
        <f t="shared" ref="AE28" si="93">IF((AD28-AE30)&lt;0,0,AD28-AE30)</f>
        <v>0</v>
      </c>
      <c r="AF28" s="60">
        <f t="shared" ref="AF28" si="94">IF((AE28-AF30)&lt;0,0,AE28-AF30)</f>
        <v>0</v>
      </c>
      <c r="AG28" s="60">
        <f t="shared" ref="AG28" si="95">IF((AF28-AG30)&lt;0,0,AF28-AG30)</f>
        <v>0</v>
      </c>
      <c r="AH28" s="60">
        <f t="shared" ref="AH28" si="96">IF((AG28-AH30)&lt;0,0,AG28-AH30)</f>
        <v>0</v>
      </c>
      <c r="AI28" s="60">
        <f t="shared" ref="AI28" si="97">IF((AH28-AI30)&lt;0,0,AH28-AI30)</f>
        <v>0</v>
      </c>
      <c r="AJ28" s="77"/>
    </row>
    <row r="29" spans="1:36" ht="15.6" hidden="1">
      <c r="A29" s="22"/>
      <c r="B29" s="3" t="s">
        <v>48</v>
      </c>
      <c r="C29" s="4">
        <f>V_st</f>
        <v>8.5</v>
      </c>
      <c r="D29" s="58">
        <f>C29-(D27*C28/1000)</f>
        <v>8.5</v>
      </c>
      <c r="E29" s="58">
        <f t="shared" ref="E29" si="98">D29-(E27*D28/1000)</f>
        <v>8.5</v>
      </c>
      <c r="F29" s="58">
        <f t="shared" ref="F29" si="99">E29-(F27*E28/1000)</f>
        <v>8.5</v>
      </c>
      <c r="G29" s="58">
        <f t="shared" ref="G29" si="100">F29-(G27*F28/1000)</f>
        <v>8.5</v>
      </c>
      <c r="H29" s="58">
        <f t="shared" ref="H29" si="101">G29-(H27*G28/1000)</f>
        <v>8.5</v>
      </c>
      <c r="I29" s="58">
        <f t="shared" ref="I29" si="102">H29-(I27*H28/1000)</f>
        <v>8.5</v>
      </c>
      <c r="J29" s="58">
        <f t="shared" ref="J29" si="103">I29-(J27*I28/1000)</f>
        <v>8.5</v>
      </c>
      <c r="K29" s="58">
        <f t="shared" ref="K29" si="104">J29-(K27*J28/1000)</f>
        <v>8.5</v>
      </c>
      <c r="L29" s="58">
        <f t="shared" ref="L29" si="105">K29-(L27*K28/1000)</f>
        <v>8.5</v>
      </c>
      <c r="M29" s="58">
        <f t="shared" ref="M29" si="106">L29-(M27*L28/1000)</f>
        <v>8.5</v>
      </c>
      <c r="N29" s="58">
        <f t="shared" ref="N29" si="107">M29-(N27*M28/1000)</f>
        <v>8.5</v>
      </c>
      <c r="O29" s="58">
        <f t="shared" ref="O29" si="108">N29-(O27*N28/1000)</f>
        <v>8.5</v>
      </c>
      <c r="P29" s="58">
        <f t="shared" ref="P29" si="109">O29-(P27*O28/1000)</f>
        <v>8.5</v>
      </c>
      <c r="Q29" s="58">
        <f t="shared" ref="Q29" si="110">P29-(Q27*P28/1000)</f>
        <v>8.5</v>
      </c>
      <c r="R29" s="58">
        <f t="shared" ref="R29" si="111">Q29-(R27*Q28/1000)</f>
        <v>8.5</v>
      </c>
      <c r="S29" s="58">
        <f t="shared" ref="S29" si="112">R29-(S27*R28/1000)</f>
        <v>8.5</v>
      </c>
      <c r="T29" s="58">
        <f t="shared" ref="T29" si="113">S29-(T27*S28/1000)</f>
        <v>8.5</v>
      </c>
      <c r="U29" s="58">
        <f t="shared" ref="U29" si="114">T29-(U27*T28/1000)</f>
        <v>8.5</v>
      </c>
      <c r="V29" s="58">
        <f t="shared" ref="V29" si="115">U29-(V27*U28/1000)</f>
        <v>8.5</v>
      </c>
      <c r="W29" s="58">
        <f t="shared" ref="W29" si="116">V29-(W27*V28/1000)</f>
        <v>8.5</v>
      </c>
      <c r="X29" s="58">
        <f t="shared" ref="X29" si="117">W29-(X27*W28/1000)</f>
        <v>8.5</v>
      </c>
      <c r="Y29" s="58">
        <f t="shared" ref="Y29" si="118">X29-(Y27*X28/1000)</f>
        <v>8.5</v>
      </c>
      <c r="Z29" s="58">
        <f t="shared" ref="Z29" si="119">Y29-(Z27*Y28/1000)</f>
        <v>8.5</v>
      </c>
      <c r="AA29" s="58">
        <f t="shared" ref="AA29" si="120">Z29-(AA27*Z28/1000)</f>
        <v>8.5</v>
      </c>
      <c r="AB29" s="58">
        <f t="shared" ref="AB29" si="121">AA29-(AB27*AA28/1000)</f>
        <v>8.5</v>
      </c>
      <c r="AC29" s="58">
        <f t="shared" ref="AC29" si="122">AB29-(AC27*AB28/1000)</f>
        <v>8.5</v>
      </c>
      <c r="AD29" s="58">
        <f t="shared" ref="AD29" si="123">AC29-(AD27*AC28/1000)</f>
        <v>8.5</v>
      </c>
      <c r="AE29" s="58">
        <f t="shared" ref="AE29" si="124">AD29-(AE27*AD28/1000)</f>
        <v>8.5</v>
      </c>
      <c r="AF29" s="58">
        <f t="shared" ref="AF29" si="125">AE29-(AF27*AE28/1000)</f>
        <v>8.5</v>
      </c>
      <c r="AG29" s="58">
        <f t="shared" ref="AG29" si="126">AF29-(AG27*AF28/1000)</f>
        <v>8.5</v>
      </c>
      <c r="AH29" s="58">
        <f t="shared" ref="AH29" si="127">AG29-(AH27*AG28/1000)</f>
        <v>8.5</v>
      </c>
      <c r="AI29" s="58">
        <f t="shared" ref="AI29" si="128">AH29-(AI27*AH28/1000)</f>
        <v>8.5</v>
      </c>
      <c r="AJ29" s="77"/>
    </row>
    <row r="30" spans="1:36" ht="15.6" hidden="1">
      <c r="A30" s="22"/>
      <c r="B30" s="3" t="s">
        <v>49</v>
      </c>
      <c r="C30" s="4">
        <f>SUM(D30:AI30)</f>
        <v>0</v>
      </c>
      <c r="D30" s="62">
        <f>VLOOKUP(D31,'Input data'!$C$16:$D$21,2,0)</f>
        <v>0</v>
      </c>
      <c r="E30" s="62">
        <f>VLOOKUP(E31,'Input data'!$C$16:$D$21,2,0)</f>
        <v>0</v>
      </c>
      <c r="F30" s="62">
        <f>VLOOKUP(F31,'Input data'!$C$16:$D$21,2,0)</f>
        <v>0</v>
      </c>
      <c r="G30" s="62">
        <f>VLOOKUP(G31,'Input data'!$C$16:$D$21,2,0)</f>
        <v>0</v>
      </c>
      <c r="H30" s="62">
        <f>VLOOKUP(H31,'Input data'!$C$16:$D$21,2,0)</f>
        <v>0</v>
      </c>
      <c r="I30" s="62">
        <f>VLOOKUP(I31,'Input data'!$C$16:$D$21,2,0)</f>
        <v>0</v>
      </c>
      <c r="J30" s="62">
        <f>VLOOKUP(J31,'Input data'!$C$16:$D$21,2,0)</f>
        <v>0</v>
      </c>
      <c r="K30" s="62">
        <f>VLOOKUP(K31,'Input data'!$C$16:$D$21,2,0)</f>
        <v>0</v>
      </c>
      <c r="L30" s="62">
        <f>VLOOKUP(L31,'Input data'!$C$16:$D$21,2,0)</f>
        <v>0</v>
      </c>
      <c r="M30" s="62">
        <f>VLOOKUP(M31,'Input data'!$C$16:$D$21,2,0)</f>
        <v>0</v>
      </c>
      <c r="N30" s="62">
        <f>VLOOKUP(N31,'Input data'!$C$16:$D$21,2,0)</f>
        <v>0</v>
      </c>
      <c r="O30" s="62">
        <f>VLOOKUP(O31,'Input data'!$C$16:$D$21,2,0)</f>
        <v>0</v>
      </c>
      <c r="P30" s="62">
        <f>VLOOKUP(P31,'Input data'!$C$16:$D$21,2,0)</f>
        <v>0</v>
      </c>
      <c r="Q30" s="62">
        <f>VLOOKUP(Q31,'Input data'!$C$16:$D$21,2,0)</f>
        <v>0</v>
      </c>
      <c r="R30" s="62">
        <f>VLOOKUP(R31,'Input data'!$C$16:$D$21,2,0)</f>
        <v>0</v>
      </c>
      <c r="S30" s="62">
        <f>VLOOKUP(S31,'Input data'!$C$16:$D$21,2,0)</f>
        <v>0</v>
      </c>
      <c r="T30" s="62">
        <f>VLOOKUP(T31,'Input data'!$C$16:$D$21,2,0)</f>
        <v>0</v>
      </c>
      <c r="U30" s="62">
        <f>VLOOKUP(U31,'Input data'!$C$16:$D$21,2,0)</f>
        <v>0</v>
      </c>
      <c r="V30" s="62">
        <f>VLOOKUP(V31,'Input data'!$C$16:$D$21,2,0)</f>
        <v>0</v>
      </c>
      <c r="W30" s="62">
        <f>VLOOKUP(W31,'Input data'!$C$16:$D$21,2,0)</f>
        <v>0</v>
      </c>
      <c r="X30" s="62">
        <f>VLOOKUP(X31,'Input data'!$C$16:$D$21,2,0)</f>
        <v>0</v>
      </c>
      <c r="Y30" s="62">
        <f>VLOOKUP(Y31,'Input data'!$C$16:$D$21,2,0)</f>
        <v>0</v>
      </c>
      <c r="Z30" s="62">
        <f>VLOOKUP(Z31,'Input data'!$C$16:$D$21,2,0)</f>
        <v>0</v>
      </c>
      <c r="AA30" s="62">
        <f>VLOOKUP(AA31,'Input data'!$C$16:$D$21,2,0)</f>
        <v>0</v>
      </c>
      <c r="AB30" s="62">
        <f>VLOOKUP(AB31,'Input data'!$C$16:$D$21,2,0)</f>
        <v>0</v>
      </c>
      <c r="AC30" s="62">
        <f>VLOOKUP(AC31,'Input data'!$C$16:$D$21,2,0)</f>
        <v>0</v>
      </c>
      <c r="AD30" s="62">
        <f>VLOOKUP(AD31,'Input data'!$C$16:$D$21,2,0)</f>
        <v>0</v>
      </c>
      <c r="AE30" s="62">
        <f>VLOOKUP(AE31,'Input data'!$C$16:$D$21,2,0)</f>
        <v>0</v>
      </c>
      <c r="AF30" s="62">
        <f>VLOOKUP(AF31,'Input data'!$C$16:$D$21,2,0)</f>
        <v>0</v>
      </c>
      <c r="AG30" s="62">
        <f>VLOOKUP(AG31,'Input data'!$C$16:$D$21,2,0)</f>
        <v>0</v>
      </c>
      <c r="AH30" s="62">
        <f>VLOOKUP(AH31,'Input data'!$C$16:$D$21,2,0)</f>
        <v>0</v>
      </c>
      <c r="AI30" s="63">
        <f>VLOOKUP(AI31,'Input data'!$C$16:$D$21,2,0)</f>
        <v>0</v>
      </c>
      <c r="AJ30" s="77"/>
    </row>
    <row r="31" spans="1:36" ht="26.4" customHeight="1">
      <c r="A31" s="82"/>
      <c r="B31" s="5" t="s">
        <v>79</v>
      </c>
      <c r="C31" s="27" t="s">
        <v>78</v>
      </c>
      <c r="D31" s="64" t="s">
        <v>2</v>
      </c>
      <c r="E31" s="64" t="s">
        <v>2</v>
      </c>
      <c r="F31" s="64" t="s">
        <v>2</v>
      </c>
      <c r="G31" s="64" t="s">
        <v>2</v>
      </c>
      <c r="H31" s="64" t="s">
        <v>2</v>
      </c>
      <c r="I31" s="64" t="s">
        <v>2</v>
      </c>
      <c r="J31" s="64" t="s">
        <v>2</v>
      </c>
      <c r="K31" s="64" t="s">
        <v>2</v>
      </c>
      <c r="L31" s="64" t="s">
        <v>2</v>
      </c>
      <c r="M31" s="64" t="s">
        <v>2</v>
      </c>
      <c r="N31" s="64" t="s">
        <v>2</v>
      </c>
      <c r="O31" s="64" t="s">
        <v>2</v>
      </c>
      <c r="P31" s="64" t="s">
        <v>2</v>
      </c>
      <c r="Q31" s="64" t="s">
        <v>2</v>
      </c>
      <c r="R31" s="64" t="s">
        <v>2</v>
      </c>
      <c r="S31" s="64" t="s">
        <v>2</v>
      </c>
      <c r="T31" s="64" t="s">
        <v>2</v>
      </c>
      <c r="U31" s="64" t="s">
        <v>2</v>
      </c>
      <c r="V31" s="64" t="s">
        <v>2</v>
      </c>
      <c r="W31" s="64" t="s">
        <v>2</v>
      </c>
      <c r="X31" s="64" t="s">
        <v>2</v>
      </c>
      <c r="Y31" s="64" t="s">
        <v>2</v>
      </c>
      <c r="Z31" s="64" t="s">
        <v>2</v>
      </c>
      <c r="AA31" s="64" t="s">
        <v>2</v>
      </c>
      <c r="AB31" s="64" t="s">
        <v>2</v>
      </c>
      <c r="AC31" s="64" t="s">
        <v>2</v>
      </c>
      <c r="AD31" s="64" t="s">
        <v>2</v>
      </c>
      <c r="AE31" s="64" t="s">
        <v>2</v>
      </c>
      <c r="AF31" s="64" t="s">
        <v>2</v>
      </c>
      <c r="AG31" s="64" t="s">
        <v>2</v>
      </c>
      <c r="AH31" s="64" t="s">
        <v>2</v>
      </c>
      <c r="AI31" s="64" t="s">
        <v>2</v>
      </c>
      <c r="AJ31" s="77"/>
    </row>
    <row r="32" spans="1:36">
      <c r="A32" s="82"/>
      <c r="B32" s="33" t="str">
        <f>CONCATENATE("Insite bus Port 3 loading ",C28,"mA")</f>
        <v>Insite bus Port 3 loading 0mA</v>
      </c>
      <c r="C32" s="83">
        <f>C30/'Input data'!I$23</f>
        <v>0</v>
      </c>
      <c r="D32" s="76">
        <f>VLOOKUP(D31,'Input data'!$C$27:$D$32,2,FALSE)</f>
        <v>0</v>
      </c>
      <c r="E32" s="76">
        <f>VLOOKUP(E31,'Input data'!$C$27:$D$32,2,FALSE)</f>
        <v>0</v>
      </c>
      <c r="F32" s="76">
        <f>VLOOKUP(F31,'Input data'!$C$27:$D$32,2,FALSE)</f>
        <v>0</v>
      </c>
      <c r="G32" s="76">
        <f>VLOOKUP(G31,'Input data'!$C$27:$D$32,2,FALSE)</f>
        <v>0</v>
      </c>
      <c r="H32" s="76">
        <f>VLOOKUP(H31,'Input data'!$C$27:$D$32,2,FALSE)</f>
        <v>0</v>
      </c>
      <c r="I32" s="76">
        <f>VLOOKUP(I31,'Input data'!$C$27:$D$32,2,FALSE)</f>
        <v>0</v>
      </c>
      <c r="J32" s="76">
        <f>VLOOKUP(J31,'Input data'!$C$27:$D$32,2,FALSE)</f>
        <v>0</v>
      </c>
      <c r="K32" s="76">
        <f>VLOOKUP(K31,'Input data'!$C$27:$D$32,2,FALSE)</f>
        <v>0</v>
      </c>
      <c r="L32" s="76">
        <f>VLOOKUP(L31,'Input data'!$C$27:$D$32,2,FALSE)</f>
        <v>0</v>
      </c>
      <c r="M32" s="76">
        <f>VLOOKUP(M31,'Input data'!$C$27:$D$32,2,FALSE)</f>
        <v>0</v>
      </c>
      <c r="N32" s="76">
        <f>VLOOKUP(N31,'Input data'!$C$27:$D$32,2,FALSE)</f>
        <v>0</v>
      </c>
      <c r="O32" s="76">
        <f>VLOOKUP(O31,'Input data'!$C$27:$D$32,2,FALSE)</f>
        <v>0</v>
      </c>
      <c r="P32" s="76">
        <f>VLOOKUP(P31,'Input data'!$C$27:$D$32,2,FALSE)</f>
        <v>0</v>
      </c>
      <c r="Q32" s="76">
        <f>VLOOKUP(Q31,'Input data'!$C$27:$D$32,2,FALSE)</f>
        <v>0</v>
      </c>
      <c r="R32" s="76">
        <f>VLOOKUP(R31,'Input data'!$C$27:$D$32,2,FALSE)</f>
        <v>0</v>
      </c>
      <c r="S32" s="76">
        <f>VLOOKUP(S31,'Input data'!$C$27:$D$32,2,FALSE)</f>
        <v>0</v>
      </c>
      <c r="T32" s="76">
        <f>VLOOKUP(T31,'Input data'!$C$27:$D$32,2,FALSE)</f>
        <v>0</v>
      </c>
      <c r="U32" s="76">
        <f>VLOOKUP(U31,'Input data'!$C$27:$D$32,2,FALSE)</f>
        <v>0</v>
      </c>
      <c r="V32" s="76">
        <f>VLOOKUP(V31,'Input data'!$C$27:$D$32,2,FALSE)</f>
        <v>0</v>
      </c>
      <c r="W32" s="76">
        <f>VLOOKUP(W31,'Input data'!$C$27:$D$32,2,FALSE)</f>
        <v>0</v>
      </c>
      <c r="X32" s="76">
        <f>VLOOKUP(X31,'Input data'!$C$27:$D$32,2,FALSE)</f>
        <v>0</v>
      </c>
      <c r="Y32" s="76">
        <f>VLOOKUP(Y31,'Input data'!$C$27:$D$32,2,FALSE)</f>
        <v>0</v>
      </c>
      <c r="Z32" s="76">
        <f>VLOOKUP(Z31,'Input data'!$C$27:$D$32,2,FALSE)</f>
        <v>0</v>
      </c>
      <c r="AA32" s="76">
        <f>VLOOKUP(AA31,'Input data'!$C$27:$D$32,2,FALSE)</f>
        <v>0</v>
      </c>
      <c r="AB32" s="76">
        <f>VLOOKUP(AB31,'Input data'!$C$27:$D$32,2,FALSE)</f>
        <v>0</v>
      </c>
      <c r="AC32" s="76">
        <f>VLOOKUP(AC31,'Input data'!$C$27:$D$32,2,FALSE)</f>
        <v>0</v>
      </c>
      <c r="AD32" s="76">
        <f>VLOOKUP(AD31,'Input data'!$C$27:$D$32,2,FALSE)</f>
        <v>0</v>
      </c>
      <c r="AE32" s="76">
        <f>VLOOKUP(AE31,'Input data'!$C$27:$D$32,2,FALSE)</f>
        <v>0</v>
      </c>
      <c r="AF32" s="76">
        <f>VLOOKUP(AF31,'Input data'!$C$27:$D$32,2,FALSE)</f>
        <v>0</v>
      </c>
      <c r="AG32" s="76">
        <f>VLOOKUP(AG31,'Input data'!$C$27:$D$32,2,FALSE)</f>
        <v>0</v>
      </c>
      <c r="AH32" s="76">
        <f>VLOOKUP(AH31,'Input data'!$C$27:$D$32,2,FALSE)</f>
        <v>0</v>
      </c>
      <c r="AI32" s="76">
        <f>VLOOKUP(AI31,'Input data'!$C$27:$D$32,2,FALSE)</f>
        <v>0</v>
      </c>
      <c r="AJ32" s="77"/>
    </row>
    <row r="33" spans="1:40">
      <c r="A33" s="82"/>
      <c r="B33" s="54" t="s">
        <v>94</v>
      </c>
      <c r="C33" s="29">
        <f>AJ26</f>
        <v>0</v>
      </c>
      <c r="D33" s="76">
        <f>SUM(D32:AI32)</f>
        <v>0</v>
      </c>
      <c r="E33" s="76"/>
      <c r="F33" s="76"/>
      <c r="G33" s="76"/>
      <c r="H33" s="78"/>
      <c r="I33" s="79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7"/>
      <c r="AK33"/>
      <c r="AL33"/>
      <c r="AM33"/>
      <c r="AN33"/>
    </row>
    <row r="34" spans="1:40">
      <c r="A34" s="82"/>
      <c r="B34" s="54" t="s">
        <v>95</v>
      </c>
      <c r="C34" s="75">
        <f>D33/32</f>
        <v>0</v>
      </c>
      <c r="D34" s="76"/>
      <c r="E34" s="76"/>
      <c r="F34" s="76"/>
      <c r="G34" s="76"/>
      <c r="H34" s="78"/>
      <c r="I34" s="79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7"/>
      <c r="AK34"/>
      <c r="AL34"/>
      <c r="AM34"/>
      <c r="AN34"/>
    </row>
    <row r="35" spans="1:40">
      <c r="A35" s="72"/>
      <c r="B35" s="70"/>
      <c r="C35" s="71"/>
      <c r="D35" s="72"/>
      <c r="E35" s="72"/>
      <c r="F35" s="72"/>
      <c r="G35" s="72"/>
      <c r="H35" s="73"/>
      <c r="I35" s="82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K35"/>
      <c r="AL35"/>
      <c r="AM35"/>
      <c r="AN35"/>
    </row>
    <row r="36" spans="1:40" ht="24">
      <c r="A36" s="82"/>
      <c r="B36" s="40" t="s">
        <v>91</v>
      </c>
      <c r="C36" s="28"/>
      <c r="D36" s="67">
        <v>22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</row>
    <row r="37" spans="1:40" ht="21">
      <c r="A37" s="82"/>
      <c r="B37" s="34" t="str">
        <f>CONCATENATE("SCU power supply loading ", TEXT((C30+C19+C8)/'Input data'!I26,"0%"))</f>
        <v>SCU power supply loading 0%</v>
      </c>
      <c r="C37" s="35"/>
      <c r="D37" s="36">
        <f>C6+C17+C28</f>
        <v>0</v>
      </c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</row>
    <row r="38" spans="1:40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</row>
    <row r="39" spans="1:40" ht="18" customHeight="1">
      <c r="A39" s="82"/>
      <c r="B39" s="100" t="s">
        <v>80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2"/>
      <c r="AA39" s="82"/>
      <c r="AB39" s="82"/>
      <c r="AC39" s="82"/>
      <c r="AD39" s="82"/>
      <c r="AE39" s="82"/>
      <c r="AF39" s="82"/>
      <c r="AG39" s="82"/>
      <c r="AH39" s="82"/>
      <c r="AI39" s="82"/>
      <c r="AK39"/>
      <c r="AL39"/>
      <c r="AM39"/>
      <c r="AN39"/>
    </row>
    <row r="40" spans="1:40" ht="14.4" customHeight="1">
      <c r="A40" s="82"/>
      <c r="B40" s="41" t="s">
        <v>81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3"/>
      <c r="AA40" s="82"/>
      <c r="AB40" s="82"/>
      <c r="AC40" s="82"/>
      <c r="AD40" s="82"/>
      <c r="AE40" s="82"/>
      <c r="AF40" s="82"/>
      <c r="AG40" s="82"/>
      <c r="AH40" s="82"/>
      <c r="AI40" s="82"/>
      <c r="AJ40"/>
      <c r="AK40"/>
      <c r="AL40"/>
      <c r="AM40"/>
      <c r="AN40"/>
    </row>
    <row r="41" spans="1:40" ht="14.4" customHeight="1">
      <c r="A41" s="82"/>
      <c r="B41" s="44" t="s">
        <v>82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6"/>
      <c r="AA41" s="82"/>
      <c r="AB41" s="82"/>
      <c r="AC41" s="82"/>
      <c r="AD41" s="82"/>
      <c r="AE41" s="82"/>
      <c r="AF41" s="82"/>
      <c r="AG41" s="82"/>
      <c r="AH41" s="82"/>
      <c r="AI41" s="82"/>
      <c r="AJ41"/>
      <c r="AK41"/>
      <c r="AL41"/>
      <c r="AM41"/>
      <c r="AN41"/>
    </row>
    <row r="42" spans="1:40" ht="14.4" customHeight="1">
      <c r="A42" s="82"/>
      <c r="B42" s="44" t="s">
        <v>83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5"/>
      <c r="S42" s="45"/>
      <c r="T42" s="45"/>
      <c r="U42" s="45"/>
      <c r="V42" s="45"/>
      <c r="W42" s="45"/>
      <c r="X42" s="45"/>
      <c r="Y42" s="45"/>
      <c r="Z42" s="46"/>
      <c r="AA42" s="82"/>
      <c r="AB42" s="82"/>
      <c r="AC42" s="82"/>
      <c r="AD42" s="82"/>
      <c r="AE42" s="82"/>
      <c r="AF42" s="82"/>
      <c r="AG42" s="82"/>
      <c r="AH42" s="82"/>
      <c r="AI42" s="82"/>
      <c r="AJ42"/>
      <c r="AK42"/>
      <c r="AL42"/>
      <c r="AM42"/>
      <c r="AN42"/>
    </row>
    <row r="43" spans="1:40" ht="14.4" customHeight="1">
      <c r="A43" s="82"/>
      <c r="B43" s="44" t="s">
        <v>84</v>
      </c>
      <c r="C43" s="45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5"/>
      <c r="S43" s="45"/>
      <c r="T43" s="45"/>
      <c r="U43" s="45"/>
      <c r="V43" s="45"/>
      <c r="W43" s="45"/>
      <c r="X43" s="45"/>
      <c r="Y43" s="45"/>
      <c r="Z43" s="46"/>
      <c r="AA43" s="82"/>
      <c r="AB43" s="82"/>
      <c r="AC43" s="82"/>
      <c r="AD43" s="82"/>
      <c r="AE43" s="82"/>
      <c r="AF43" s="82"/>
      <c r="AG43" s="82"/>
      <c r="AH43" s="82"/>
      <c r="AI43" s="82"/>
      <c r="AJ43"/>
      <c r="AK43"/>
      <c r="AL43"/>
      <c r="AM43"/>
      <c r="AN43"/>
    </row>
    <row r="44" spans="1:40" ht="15.6" customHeight="1">
      <c r="A44" s="82"/>
      <c r="B44" s="48" t="s">
        <v>85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5"/>
      <c r="S44" s="45"/>
      <c r="T44" s="45"/>
      <c r="U44" s="45"/>
      <c r="V44" s="45"/>
      <c r="W44" s="45"/>
      <c r="X44" s="45"/>
      <c r="Y44" s="45"/>
      <c r="Z44" s="46"/>
      <c r="AA44" s="82"/>
      <c r="AB44" s="82"/>
      <c r="AC44" s="82"/>
      <c r="AD44" s="82"/>
      <c r="AE44" s="82"/>
      <c r="AF44" s="82"/>
      <c r="AG44" s="82"/>
      <c r="AH44" s="82"/>
      <c r="AI44" s="82"/>
      <c r="AJ44"/>
      <c r="AK44"/>
      <c r="AL44"/>
      <c r="AM44"/>
      <c r="AN44"/>
    </row>
    <row r="45" spans="1:40">
      <c r="A45" s="82"/>
      <c r="B45" s="49" t="s">
        <v>86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1"/>
      <c r="S45" s="51"/>
      <c r="T45" s="51"/>
      <c r="U45" s="51"/>
      <c r="V45" s="51"/>
      <c r="W45" s="51"/>
      <c r="X45" s="51"/>
      <c r="Y45" s="51"/>
      <c r="Z45" s="52"/>
      <c r="AA45" s="82"/>
      <c r="AB45" s="82"/>
      <c r="AC45" s="82"/>
      <c r="AD45" s="82"/>
      <c r="AE45" s="82"/>
      <c r="AF45" s="82"/>
      <c r="AG45" s="82"/>
      <c r="AH45" s="82"/>
      <c r="AI45" s="82"/>
      <c r="AJ45"/>
      <c r="AK45"/>
      <c r="AL45"/>
      <c r="AM45"/>
      <c r="AN45"/>
    </row>
    <row r="46" spans="1:40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</row>
    <row r="47" spans="1:40">
      <c r="A47" s="82"/>
      <c r="B47" s="25" t="s">
        <v>65</v>
      </c>
      <c r="C47" s="25" t="s">
        <v>64</v>
      </c>
      <c r="D47" s="31" t="s">
        <v>66</v>
      </c>
      <c r="E47" s="31"/>
      <c r="F47" s="31"/>
      <c r="G47" s="31"/>
      <c r="H47" s="31"/>
      <c r="I47" s="65"/>
      <c r="J47" s="66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</row>
    <row r="48" spans="1:40">
      <c r="A48" s="82"/>
      <c r="B48" s="24" t="s">
        <v>70</v>
      </c>
      <c r="C48" s="24" t="s">
        <v>57</v>
      </c>
      <c r="D48" s="30" t="s">
        <v>63</v>
      </c>
      <c r="E48" s="30"/>
      <c r="F48" s="30"/>
      <c r="G48" s="30"/>
      <c r="H48" s="30"/>
      <c r="I48" s="28"/>
      <c r="J48" s="29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</row>
    <row r="49" spans="1:40">
      <c r="A49" s="82"/>
      <c r="B49" s="24" t="s">
        <v>71</v>
      </c>
      <c r="C49" s="24" t="s">
        <v>58</v>
      </c>
      <c r="D49" s="26" t="s">
        <v>67</v>
      </c>
      <c r="E49" s="26"/>
      <c r="F49" s="26"/>
      <c r="G49" s="26"/>
      <c r="H49" s="26"/>
      <c r="I49" s="28"/>
      <c r="J49" s="29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</row>
    <row r="50" spans="1:40">
      <c r="A50" s="82"/>
      <c r="B50" s="24" t="s">
        <v>72</v>
      </c>
      <c r="C50" s="24" t="s">
        <v>59</v>
      </c>
      <c r="D50" s="26" t="s">
        <v>68</v>
      </c>
      <c r="E50" s="26"/>
      <c r="F50" s="26"/>
      <c r="G50" s="26"/>
      <c r="H50" s="26"/>
      <c r="I50" s="28"/>
      <c r="J50" s="29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</row>
    <row r="51" spans="1:40">
      <c r="A51" s="82"/>
      <c r="B51" s="24" t="s">
        <v>73</v>
      </c>
      <c r="C51" s="24" t="s">
        <v>62</v>
      </c>
      <c r="D51" s="26" t="s">
        <v>69</v>
      </c>
      <c r="E51" s="26"/>
      <c r="F51" s="26"/>
      <c r="G51" s="26"/>
      <c r="H51" s="26"/>
      <c r="I51" s="28"/>
      <c r="J51" s="29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</row>
    <row r="52" spans="1:40">
      <c r="A52" s="82"/>
      <c r="B52" s="24" t="s">
        <v>74</v>
      </c>
      <c r="C52" s="24" t="s">
        <v>61</v>
      </c>
      <c r="D52" s="26" t="s">
        <v>60</v>
      </c>
      <c r="E52" s="26"/>
      <c r="F52" s="26"/>
      <c r="G52" s="26"/>
      <c r="H52" s="26"/>
      <c r="I52" s="28"/>
      <c r="J52" s="29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</row>
    <row r="53" spans="1:40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</row>
    <row r="55" spans="1:40">
      <c r="K55" s="2"/>
      <c r="AJ55"/>
      <c r="AK55"/>
      <c r="AL55"/>
      <c r="AM55"/>
      <c r="AN55"/>
    </row>
    <row r="56" spans="1:40">
      <c r="H56"/>
      <c r="I56"/>
      <c r="J56"/>
      <c r="K56" s="2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</row>
    <row r="57" spans="1:40">
      <c r="H57"/>
      <c r="I57"/>
      <c r="J57"/>
      <c r="K57" s="2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</row>
    <row r="58" spans="1:40">
      <c r="H58"/>
      <c r="I58"/>
      <c r="J58"/>
      <c r="K58" s="2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</row>
    <row r="59" spans="1:40">
      <c r="H59"/>
      <c r="I59"/>
      <c r="J59"/>
      <c r="K59" s="2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</row>
    <row r="60" spans="1:40">
      <c r="H60"/>
      <c r="I60"/>
      <c r="J60"/>
      <c r="K60" s="2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:40">
      <c r="H61"/>
      <c r="I61"/>
      <c r="J61"/>
      <c r="K61" s="2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40">
      <c r="H62"/>
      <c r="I62"/>
      <c r="J62"/>
      <c r="K62" s="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40">
      <c r="H63"/>
      <c r="I63"/>
      <c r="J63"/>
      <c r="K63" s="2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40">
      <c r="H64"/>
      <c r="I64"/>
      <c r="J64"/>
      <c r="K64" s="2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</row>
    <row r="65" spans="8:40">
      <c r="H65"/>
      <c r="I65"/>
      <c r="J65"/>
      <c r="K65" s="2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</row>
    <row r="66" spans="8:40">
      <c r="H66"/>
      <c r="I66"/>
      <c r="J66"/>
      <c r="K66" s="2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</row>
    <row r="67" spans="8:40">
      <c r="H67"/>
      <c r="I67"/>
      <c r="J67"/>
      <c r="K67" s="2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</row>
    <row r="68" spans="8:40">
      <c r="H68"/>
      <c r="I68"/>
      <c r="J68"/>
      <c r="K68" s="2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</row>
    <row r="69" spans="8:40">
      <c r="H69"/>
      <c r="I69"/>
      <c r="J69"/>
      <c r="K69" s="2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</row>
    <row r="70" spans="8:40">
      <c r="H70"/>
      <c r="I70"/>
      <c r="J70"/>
      <c r="K70" s="2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</row>
    <row r="71" spans="8:40">
      <c r="H71"/>
      <c r="I71"/>
      <c r="J71"/>
      <c r="K71" s="2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</row>
    <row r="72" spans="8:40">
      <c r="H72"/>
      <c r="I72"/>
      <c r="J72"/>
      <c r="K72" s="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</row>
    <row r="73" spans="8:40">
      <c r="H73"/>
      <c r="I73"/>
      <c r="J73"/>
      <c r="K73" s="2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</row>
    <row r="74" spans="8:40">
      <c r="H74"/>
      <c r="I74"/>
      <c r="J74"/>
      <c r="K74" s="2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</row>
    <row r="75" spans="8:40">
      <c r="H75"/>
      <c r="I75"/>
      <c r="J75"/>
      <c r="K75" s="2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</row>
  </sheetData>
  <sheetProtection algorithmName="SHA-512" hashValue="cckSI+u8Q72OU0LsbXPLYJVCVHepLWtoFoOUwZUY8IbAeOReLCfzRnAntfrKkNrQZ63C7+T8HGKXgSazZLKTEw==" saltValue="rn809Gmyu5B58LmU1+7Lfw==" spinCount="100000" sheet="1" objects="1" scenarios="1" selectLockedCells="1"/>
  <dataConsolidate/>
  <mergeCells count="3">
    <mergeCell ref="C2:AI2"/>
    <mergeCell ref="B1:AI1"/>
    <mergeCell ref="B39:Z39"/>
  </mergeCells>
  <phoneticPr fontId="20" type="noConversion"/>
  <conditionalFormatting sqref="D9:AI9">
    <cfRule type="expression" dxfId="5" priority="22">
      <formula>OR(D$7&lt;=V_th,D8&gt;C6)</formula>
    </cfRule>
    <cfRule type="expression" dxfId="4" priority="23">
      <formula>IFERROR(AND(D$7&gt;V_th,C$6&gt;=D$8), FALSE)</formula>
    </cfRule>
  </conditionalFormatting>
  <conditionalFormatting sqref="D20:AI20">
    <cfRule type="expression" dxfId="3" priority="17">
      <formula>OR(D$18&lt;=V_th,D19&gt;C17)</formula>
    </cfRule>
    <cfRule type="expression" dxfId="2" priority="18">
      <formula>IFERROR(AND(D$18&gt;V_th,C$17&gt;=D$19), FALSE)</formula>
    </cfRule>
  </conditionalFormatting>
  <conditionalFormatting sqref="D31:AI31">
    <cfRule type="expression" dxfId="1" priority="15">
      <formula>OR(D$29&lt;=V_th,D30&gt;C28)</formula>
    </cfRule>
    <cfRule type="expression" dxfId="0" priority="16">
      <formula>IFERROR(AND(D$29&gt;V_th,C$28&gt;=D$30), FALSE)</formula>
    </cfRule>
  </conditionalFormatting>
  <conditionalFormatting sqref="C12">
    <cfRule type="colorScale" priority="9">
      <colorScale>
        <cfvo type="num" val="0.2"/>
        <cfvo type="num" val="0.5"/>
        <cfvo type="num" val="1"/>
        <color rgb="FF92D050"/>
        <color rgb="FFFFEB84"/>
        <color rgb="FFFF0000"/>
      </colorScale>
    </cfRule>
  </conditionalFormatting>
  <conditionalFormatting sqref="C10">
    <cfRule type="colorScale" priority="13">
      <colorScale>
        <cfvo type="num" val="0.5"/>
        <cfvo type="num" val="0.8"/>
        <cfvo type="num" val="1"/>
        <color rgb="FF92D050"/>
        <color rgb="FFFFC000"/>
        <color rgb="FFFF0000"/>
      </colorScale>
    </cfRule>
  </conditionalFormatting>
  <conditionalFormatting sqref="C23">
    <cfRule type="colorScale" priority="6">
      <colorScale>
        <cfvo type="num" val="0.2"/>
        <cfvo type="num" val="0.5"/>
        <cfvo type="num" val="1"/>
        <color rgb="FF92D050"/>
        <color rgb="FFFFEB84"/>
        <color rgb="FFFF0000"/>
      </colorScale>
    </cfRule>
  </conditionalFormatting>
  <conditionalFormatting sqref="C34">
    <cfRule type="colorScale" priority="5">
      <colorScale>
        <cfvo type="num" val="0.2"/>
        <cfvo type="num" val="0.5"/>
        <cfvo type="num" val="1"/>
        <color rgb="FF92D050"/>
        <color rgb="FFFFEB84"/>
        <color rgb="FFFF0000"/>
      </colorScale>
    </cfRule>
  </conditionalFormatting>
  <conditionalFormatting sqref="C21">
    <cfRule type="colorScale" priority="2">
      <colorScale>
        <cfvo type="num" val="0.6"/>
        <cfvo type="num" val="0.8"/>
        <cfvo type="num" val="1"/>
        <color rgb="FF92D050"/>
        <color rgb="FFFFEB84"/>
        <color rgb="FFFF0000"/>
      </colorScale>
    </cfRule>
  </conditionalFormatting>
  <conditionalFormatting sqref="C32">
    <cfRule type="colorScale" priority="1">
      <colorScale>
        <cfvo type="num" val="0.6"/>
        <cfvo type="num" val="0.8"/>
        <cfvo type="num" val="1"/>
        <color rgb="FF92D050"/>
        <color rgb="FFFFEB84"/>
        <color rgb="FFFF0000"/>
      </colorScale>
    </cfRule>
  </conditionalFormatting>
  <dataValidations xWindow="857" yWindow="418" count="5">
    <dataValidation type="whole" errorStyle="warning" allowBlank="1" showInputMessage="1" showErrorMessage="1" errorTitle="Tempe out of operating range" error="Please check max min temperautures in user manuals. Temperature set is outside allowed by ABB" promptTitle="System operting temp" prompt="Add operating temeperature of the abient where the system bus will work _x000a_" sqref="D36" xr:uid="{10DD8C68-743F-45D6-ABF0-161BD4B3F5E8}">
      <formula1>-20</formula1>
      <formula2>60</formula2>
    </dataValidation>
    <dataValidation type="whole" errorStyle="warning" allowBlank="1" showInputMessage="1" showErrorMessage="1" errorTitle="cable lenght Exceeded" error="Cable lenght connecting the node from previous node. exceeded. _x000a_Min 10mm; Max 32000" promptTitle="Insert cable lenght " prompt="Cable lenght connecting the node from previous node. _x000a_e.g. Control unit to first accessory or sensor to sensor_x000a_ Min 10mm; Max 32000" sqref="D4:AI4" xr:uid="{04C10DA2-7B45-43B0-975C-E4D2A69ADE74}">
      <formula1>0</formula1>
      <formula2>32000</formula2>
    </dataValidation>
    <dataValidation errorStyle="warning" operator="lessThan" allowBlank="1" showInputMessage="1" showErrorMessage="1" errorTitle="Max bus load exceeded" error="Please change your bus configuration _x000a_reduce cable lenght or number of devices on the same bus" sqref="C10 C21 C32" xr:uid="{71DEC59B-3E58-41EE-BB55-6F738370CAEF}"/>
    <dataValidation type="whole" operator="lessThan" allowBlank="1" showErrorMessage="1" errorTitle="Attention" error="Attention" promptTitle="attention" prompt="Attention_x000a_" sqref="D10:AI10 D32:AI32 D21:AI21" xr:uid="{E2E8C5AF-A853-4669-9A17-E524F46EECD9}">
      <formula1>1000</formula1>
    </dataValidation>
    <dataValidation type="whole" allowBlank="1" showInputMessage="1" showErrorMessage="1" sqref="D15:AI15 D26:AI26" xr:uid="{273CAA22-EA6D-4A1E-A2EF-E1457D3000F9}">
      <formula1>0</formula1>
      <formula2>32000</formula2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61ABA214-89AA-4AD5-906A-2DBE04D0FB82}">
            <x14:iconSet iconSet="3Symbols" showValue="0" reverse="1">
              <x14:cfvo type="percent">
                <xm:f>0</xm:f>
              </x14:cfvo>
              <x14:cfvo type="num">
                <xm:f>'Input data'!$H$26</xm:f>
              </x14:cfvo>
              <x14:cfvo type="num">
                <xm:f>'Input data'!$I$26</xm:f>
              </x14:cfvo>
            </x14:iconSet>
          </x14:cfRule>
          <xm:sqref>D37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57" yWindow="418" count="1">
        <x14:dataValidation type="list" allowBlank="1" showInputMessage="1" showErrorMessage="1" xr:uid="{E34C75DD-D234-46B2-A8DE-212833F2B25C}">
          <x14:formula1>
            <xm:f>'Input data'!$C$16:$C$21</xm:f>
          </x14:formula1>
          <xm:sqref>D31:AJ31 D20:AJ20 D9:AJ9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Input data</vt:lpstr>
      <vt:lpstr>InSite Bus load simulator</vt:lpstr>
      <vt:lpstr>a</vt:lpstr>
      <vt:lpstr>CS</vt:lpstr>
      <vt:lpstr>E</vt:lpstr>
      <vt:lpstr>I_1</vt:lpstr>
      <vt:lpstr>I_2</vt:lpstr>
      <vt:lpstr>I_3</vt:lpstr>
      <vt:lpstr>Inp</vt:lpstr>
      <vt:lpstr>IO</vt:lpstr>
      <vt:lpstr>OS</vt:lpstr>
      <vt:lpstr>Out</vt:lpstr>
      <vt:lpstr>rho</vt:lpstr>
      <vt:lpstr>rho_ref</vt:lpstr>
      <vt:lpstr>S</vt:lpstr>
      <vt:lpstr>T</vt:lpstr>
      <vt:lpstr>Tref</vt:lpstr>
      <vt:lpstr>V_st</vt:lpstr>
      <vt:lpstr>V_th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Di Maio</dc:creator>
  <cp:lastModifiedBy>Luciano Di Maio</cp:lastModifiedBy>
  <dcterms:created xsi:type="dcterms:W3CDTF">2019-10-03T09:03:05Z</dcterms:created>
  <dcterms:modified xsi:type="dcterms:W3CDTF">2020-03-16T09:10:57Z</dcterms:modified>
</cp:coreProperties>
</file>