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080" tabRatio="896" activeTab="4"/>
  </bookViews>
  <sheets>
    <sheet name="Introduction" sheetId="1" r:id="rId1"/>
    <sheet name="SM500F Internal Memory" sheetId="2" r:id="rId2"/>
    <sheet name="SM1000 Internal Memory" sheetId="3" r:id="rId3"/>
    <sheet name="SM2000 Internal Memory" sheetId="4" r:id="rId4"/>
    <sheet name="SM3000 Internal Memory" sheetId="5" r:id="rId5"/>
    <sheet name="Binary Archiving (exc SM500F) " sheetId="6" r:id="rId6"/>
    <sheet name="Binary Archiving (SM500F)" sheetId="7" r:id="rId7"/>
    <sheet name="Text Archiving (exc SM500F)" sheetId="8" r:id="rId8"/>
    <sheet name="Text Archiving (SM500F)" sheetId="9" r:id="rId9"/>
  </sheets>
  <definedNames/>
  <calcPr fullCalcOnLoad="1"/>
</workbook>
</file>

<file path=xl/sharedStrings.xml><?xml version="1.0" encoding="utf-8"?>
<sst xmlns="http://schemas.openxmlformats.org/spreadsheetml/2006/main" count="203" uniqueCount="57">
  <si>
    <t>Media Capacity (Mb)</t>
  </si>
  <si>
    <t>Sample Interval (Secs)</t>
  </si>
  <si>
    <t>Hours</t>
  </si>
  <si>
    <t>Days</t>
  </si>
  <si>
    <t>Weeks</t>
  </si>
  <si>
    <t>Months</t>
  </si>
  <si>
    <t>Years</t>
  </si>
  <si>
    <t>Seconds</t>
  </si>
  <si>
    <t>Minutes</t>
  </si>
  <si>
    <t>Number of Channels Logged</t>
  </si>
  <si>
    <t>Number of channels Logged</t>
  </si>
  <si>
    <t>Sample Interval (sec)</t>
  </si>
  <si>
    <t>Duration (hours)</t>
  </si>
  <si>
    <t>Sample interval</t>
  </si>
  <si>
    <t>Duration (sec)</t>
  </si>
  <si>
    <t>Sample rate</t>
  </si>
  <si>
    <t>Duration required (hours)</t>
  </si>
  <si>
    <t>Archive Media Storage Calculations</t>
  </si>
  <si>
    <t>Media Size Required (Mb)</t>
  </si>
  <si>
    <t>To calculate the storage duration of the internal memory.  Enter the data outlined in blue, the results are outlined in red.</t>
  </si>
  <si>
    <t>To calculate the sample rate required to achive a spefic storage duration.  Enter the data outlined in blue, the results are outlined in red.</t>
  </si>
  <si>
    <t>Sample Rate Calculation</t>
  </si>
  <si>
    <t>Archive Media Duration</t>
  </si>
  <si>
    <t xml:space="preserve">Required Archive Media Capacity  </t>
  </si>
  <si>
    <t xml:space="preserve"> Enter the data outlined in blue, the results are outlined in red.</t>
  </si>
  <si>
    <t>Enter the data outlined in blue, the results are outlined in Red</t>
  </si>
  <si>
    <t>These figures assume the recording channels are assigned to analog signals with a filter type other than max/min.</t>
  </si>
  <si>
    <t>Note:</t>
  </si>
  <si>
    <t>Internal Buffer Memory Duration</t>
  </si>
  <si>
    <t>Number of channels logged</t>
  </si>
  <si>
    <t>SM1000 Internal Buffer Memory Storage Calculations</t>
  </si>
  <si>
    <t>SM2000 Internal Buffer Memory Storage Calculations</t>
  </si>
  <si>
    <t>Channels with a max/min filter type will occupy the equivalent memory of approximately two normal analog channels.</t>
  </si>
  <si>
    <t>Only state changes are recorded for digital channels so the duration is not affected by the selected sample rate.</t>
  </si>
  <si>
    <t>Digital channels take approximately 1/6th of the space of a normal analog channel.</t>
  </si>
  <si>
    <t>SM3000 Internal Buffer Memory Storage Calculations</t>
  </si>
  <si>
    <t>SM500F Internal Buffer Memory Storage Calculations</t>
  </si>
  <si>
    <t>Binary Format (SM500F Only)</t>
  </si>
  <si>
    <t>Text Format (Excluding SM500F)</t>
  </si>
  <si>
    <t>Binary Format (Excluding SM500F)</t>
  </si>
  <si>
    <t>Text Format (SM500F Only)</t>
  </si>
  <si>
    <t>ScreenMaster Data Storage Calculator</t>
  </si>
  <si>
    <t>Internal Memory</t>
  </si>
  <si>
    <t>SM500F</t>
  </si>
  <si>
    <t>SM1000</t>
  </si>
  <si>
    <t>SM2000</t>
  </si>
  <si>
    <t>SM3000</t>
  </si>
  <si>
    <t>External Storage</t>
  </si>
  <si>
    <t>Binary Format (exc. SM500F)</t>
  </si>
  <si>
    <t>Text Format (exc. SM500F)</t>
  </si>
  <si>
    <t>Binary Format SM500F</t>
  </si>
  <si>
    <t>Text Format SM500F</t>
  </si>
  <si>
    <t>Home</t>
  </si>
  <si>
    <t>This spreadsheet provides calculations for the storage duration of the</t>
  </si>
  <si>
    <t>Please click on the links below to select the required calculation</t>
  </si>
  <si>
    <t>internal and external memory of ScreenMaster recorders</t>
  </si>
  <si>
    <t>Version 2.0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</si>
</sst>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" fontId="1" fillId="2" borderId="2" xfId="0" applyNumberFormat="1" applyFont="1" applyFill="1" applyBorder="1" applyAlignment="1" applyProtection="1">
      <alignment/>
      <protection/>
    </xf>
    <xf numFmtId="170" fontId="1" fillId="2" borderId="2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1" fontId="1" fillId="2" borderId="4" xfId="0" applyNumberFormat="1" applyFont="1" applyFill="1" applyBorder="1" applyAlignment="1" applyProtection="1">
      <alignment/>
      <protection/>
    </xf>
    <xf numFmtId="170" fontId="1" fillId="2" borderId="4" xfId="0" applyNumberFormat="1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wrapText="1"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0" applyAlignment="1">
      <alignment horizontal="center"/>
    </xf>
    <xf numFmtId="0" fontId="5" fillId="2" borderId="0" xfId="20" applyFill="1" applyBorder="1" applyAlignment="1" applyProtection="1">
      <alignment/>
      <protection/>
    </xf>
    <xf numFmtId="0" fontId="5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4"/>
  <sheetViews>
    <sheetView workbookViewId="0" topLeftCell="A1">
      <selection activeCell="H17" sqref="H17"/>
    </sheetView>
  </sheetViews>
  <sheetFormatPr defaultColWidth="9.140625" defaultRowHeight="12.75"/>
  <cols>
    <col min="8" max="8" width="9.140625" style="33" customWidth="1"/>
  </cols>
  <sheetData>
    <row r="4" spans="2:14" ht="18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ht="12.75">
      <c r="H5" s="33" t="s">
        <v>56</v>
      </c>
    </row>
    <row r="8" ht="12.75">
      <c r="H8" s="33" t="s">
        <v>53</v>
      </c>
    </row>
    <row r="9" ht="12.75">
      <c r="H9" s="33" t="s">
        <v>55</v>
      </c>
    </row>
    <row r="11" ht="12.75">
      <c r="H11" s="33" t="s">
        <v>54</v>
      </c>
    </row>
    <row r="13" ht="15.75">
      <c r="H13" s="34" t="s">
        <v>42</v>
      </c>
    </row>
    <row r="14" ht="12.75">
      <c r="H14" s="35" t="s">
        <v>43</v>
      </c>
    </row>
    <row r="15" ht="12.75">
      <c r="H15" s="35" t="s">
        <v>44</v>
      </c>
    </row>
    <row r="16" ht="12.75">
      <c r="H16" s="35" t="s">
        <v>45</v>
      </c>
    </row>
    <row r="17" ht="12.75">
      <c r="H17" s="35" t="s">
        <v>46</v>
      </c>
    </row>
    <row r="20" ht="15.75">
      <c r="H20" s="34" t="s">
        <v>47</v>
      </c>
    </row>
    <row r="21" spans="7:9" ht="12.75">
      <c r="G21" s="37" t="s">
        <v>48</v>
      </c>
      <c r="H21" s="37"/>
      <c r="I21" s="37"/>
    </row>
    <row r="22" spans="7:9" ht="12.75">
      <c r="G22" s="39" t="s">
        <v>50</v>
      </c>
      <c r="H22" s="39"/>
      <c r="I22" s="39"/>
    </row>
    <row r="23" spans="7:9" ht="12.75">
      <c r="G23" s="37" t="s">
        <v>49</v>
      </c>
      <c r="H23" s="37"/>
      <c r="I23" s="37"/>
    </row>
    <row r="24" spans="7:9" ht="12.75">
      <c r="G24" s="37" t="s">
        <v>51</v>
      </c>
      <c r="H24" s="37"/>
      <c r="I24" s="37"/>
    </row>
  </sheetData>
  <mergeCells count="5">
    <mergeCell ref="G24:I24"/>
    <mergeCell ref="B4:N4"/>
    <mergeCell ref="G21:I21"/>
    <mergeCell ref="G22:I22"/>
    <mergeCell ref="G23:I23"/>
  </mergeCells>
  <hyperlinks>
    <hyperlink ref="H14" location="'SM500F Internal Memory'!A1" display="SM500F"/>
    <hyperlink ref="H15" location="'SM1000 Internal Memory'!A1" display="SM1000"/>
    <hyperlink ref="H16" location="'SM2000 Internal Memory'!A1" display="SM2000"/>
    <hyperlink ref="H17" location="'SM3000 Internal Memory'!A1" display="SM3000"/>
    <hyperlink ref="G21" location="'Binary Archiving (exc SM500F) '!A1" display="Binary Format (exc. SM500F)"/>
    <hyperlink ref="G22" location="'Binary Archiving (SM500F)'!A1" display="Binary Format"/>
    <hyperlink ref="G23" location="'Text Archiving (exc SM500F)'!A1" display="Text Format (exc. SM500F)"/>
    <hyperlink ref="G24" location="'Text Archiving (SM500F)'!A1" display="Text Format SM500F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29.00390625" style="2" customWidth="1"/>
    <col min="4" max="4" width="30.00390625" style="2" customWidth="1"/>
    <col min="5" max="5" width="1.7109375" style="2" customWidth="1"/>
    <col min="6" max="6" width="10.7109375" style="2" customWidth="1"/>
    <col min="7" max="7" width="1.7109375" style="2" customWidth="1"/>
    <col min="8" max="8" width="28.28125" style="2" customWidth="1"/>
    <col min="9" max="9" width="11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36</v>
      </c>
      <c r="D1" s="40"/>
      <c r="E1" s="40"/>
      <c r="F1" s="40"/>
      <c r="G1" s="40"/>
      <c r="H1" s="40"/>
      <c r="I1" s="40"/>
    </row>
    <row r="2" spans="3:9" ht="18">
      <c r="C2" s="1"/>
      <c r="D2" s="1"/>
      <c r="E2" s="1"/>
      <c r="F2" s="1"/>
      <c r="G2" s="1"/>
      <c r="H2" s="1"/>
      <c r="I2" s="1"/>
    </row>
    <row r="3" spans="2:10" ht="15">
      <c r="B3" s="15"/>
      <c r="C3" s="16"/>
      <c r="D3" s="16"/>
      <c r="E3" s="17"/>
      <c r="G3" s="15"/>
      <c r="H3" s="16"/>
      <c r="I3" s="16"/>
      <c r="J3" s="17"/>
    </row>
    <row r="4" spans="2:10" ht="31.5" customHeight="1">
      <c r="B4" s="9"/>
      <c r="C4" s="41" t="s">
        <v>28</v>
      </c>
      <c r="D4" s="41"/>
      <c r="E4" s="18"/>
      <c r="F4" s="3"/>
      <c r="G4" s="9"/>
      <c r="H4" s="41" t="s">
        <v>21</v>
      </c>
      <c r="I4" s="41"/>
      <c r="J4" s="10"/>
    </row>
    <row r="5" spans="2:10" ht="70.5" customHeight="1">
      <c r="B5" s="9"/>
      <c r="C5" s="42" t="s">
        <v>19</v>
      </c>
      <c r="D5" s="42"/>
      <c r="E5" s="18"/>
      <c r="F5" s="3"/>
      <c r="G5" s="9"/>
      <c r="H5" s="42" t="s">
        <v>20</v>
      </c>
      <c r="I5" s="42"/>
      <c r="J5" s="10"/>
    </row>
    <row r="6" spans="2:10" ht="15.75" thickBot="1">
      <c r="B6" s="9"/>
      <c r="E6" s="10"/>
      <c r="G6" s="9"/>
      <c r="J6" s="10"/>
    </row>
    <row r="7" spans="2:10" ht="15.75" thickBot="1">
      <c r="B7" s="9"/>
      <c r="C7" s="4" t="s">
        <v>29</v>
      </c>
      <c r="D7" s="23">
        <v>4</v>
      </c>
      <c r="E7" s="10"/>
      <c r="G7" s="9"/>
      <c r="H7" s="4" t="s">
        <v>29</v>
      </c>
      <c r="I7" s="23">
        <v>4</v>
      </c>
      <c r="J7" s="10"/>
    </row>
    <row r="8" spans="2:10" ht="15.75" thickBot="1">
      <c r="B8" s="9"/>
      <c r="E8" s="10"/>
      <c r="G8" s="9"/>
      <c r="J8" s="10"/>
    </row>
    <row r="9" spans="2:10" ht="15.75" thickBot="1">
      <c r="B9" s="9"/>
      <c r="C9" s="4" t="s">
        <v>13</v>
      </c>
      <c r="D9" s="23">
        <v>10</v>
      </c>
      <c r="E9" s="10"/>
      <c r="G9" s="9"/>
      <c r="H9" s="4" t="s">
        <v>16</v>
      </c>
      <c r="I9" s="23">
        <v>1365.6</v>
      </c>
      <c r="J9" s="10"/>
    </row>
    <row r="10" spans="2:10" ht="15.75" thickBot="1">
      <c r="B10" s="9"/>
      <c r="E10" s="10"/>
      <c r="G10" s="9"/>
      <c r="J10" s="10"/>
    </row>
    <row r="11" spans="2:10" ht="15.75" thickBot="1">
      <c r="B11" s="9"/>
      <c r="C11" s="5" t="s">
        <v>14</v>
      </c>
      <c r="D11" s="6">
        <f>(((8388608/D7)/512)*120)*D9</f>
        <v>4915200</v>
      </c>
      <c r="E11" s="20"/>
      <c r="F11" s="13"/>
      <c r="G11" s="9"/>
      <c r="H11" s="5" t="s">
        <v>15</v>
      </c>
      <c r="I11" s="7">
        <f>(I9*3600)/((8388608/I7/512)*120)</f>
        <v>10.001953125</v>
      </c>
      <c r="J11" s="10"/>
    </row>
    <row r="12" spans="2:10" ht="15.75" thickBot="1">
      <c r="B12" s="9"/>
      <c r="C12" s="5" t="s">
        <v>8</v>
      </c>
      <c r="D12" s="6">
        <f>(D11/60)</f>
        <v>81920</v>
      </c>
      <c r="E12" s="20"/>
      <c r="F12" s="13"/>
      <c r="G12" s="11"/>
      <c r="H12" s="22"/>
      <c r="I12" s="22"/>
      <c r="J12" s="12"/>
    </row>
    <row r="13" spans="2:6" ht="15.75" thickBot="1">
      <c r="B13" s="9"/>
      <c r="C13" s="5" t="s">
        <v>2</v>
      </c>
      <c r="D13" s="6">
        <f>(D12/60)</f>
        <v>1365.3333333333333</v>
      </c>
      <c r="E13" s="20"/>
      <c r="F13" s="13"/>
    </row>
    <row r="14" spans="2:6" ht="15.75" thickBot="1">
      <c r="B14" s="9"/>
      <c r="C14" s="5" t="s">
        <v>3</v>
      </c>
      <c r="D14" s="7">
        <f>(D13/24)</f>
        <v>56.888888888888886</v>
      </c>
      <c r="E14" s="21"/>
      <c r="F14" s="14"/>
    </row>
    <row r="15" spans="2:6" ht="15.75" thickBot="1">
      <c r="B15" s="9"/>
      <c r="C15" s="5" t="s">
        <v>4</v>
      </c>
      <c r="D15" s="7">
        <f>(D14/7)</f>
        <v>8.126984126984127</v>
      </c>
      <c r="E15" s="21"/>
      <c r="F15" s="14"/>
    </row>
    <row r="16" spans="2:6" ht="15.75" thickBot="1">
      <c r="B16" s="9"/>
      <c r="C16" s="5" t="s">
        <v>5</v>
      </c>
      <c r="D16" s="7">
        <f>(D14/30)</f>
        <v>1.8962962962962961</v>
      </c>
      <c r="E16" s="21"/>
      <c r="F16" s="14"/>
    </row>
    <row r="17" spans="2:6" ht="15.75" thickBot="1">
      <c r="B17" s="9"/>
      <c r="C17" s="5" t="s">
        <v>6</v>
      </c>
      <c r="D17" s="7">
        <f>(D14/365)</f>
        <v>0.15585996955859968</v>
      </c>
      <c r="E17" s="21"/>
      <c r="F17" s="14"/>
    </row>
    <row r="18" spans="2:5" ht="15">
      <c r="B18" s="11"/>
      <c r="C18" s="22"/>
      <c r="D18" s="22"/>
      <c r="E18" s="12"/>
    </row>
    <row r="20" ht="15.75">
      <c r="B20" s="32" t="s">
        <v>27</v>
      </c>
    </row>
    <row r="21" spans="2:10" ht="15">
      <c r="B21" s="31" t="s">
        <v>26</v>
      </c>
      <c r="C21" s="16"/>
      <c r="D21" s="16"/>
      <c r="E21" s="16"/>
      <c r="F21" s="16"/>
      <c r="G21" s="16"/>
      <c r="H21" s="16"/>
      <c r="I21" s="16"/>
      <c r="J21" s="17"/>
    </row>
    <row r="22" spans="2:10" ht="15">
      <c r="B22" s="25" t="s">
        <v>32</v>
      </c>
      <c r="D22" s="26"/>
      <c r="E22" s="26"/>
      <c r="F22" s="26"/>
      <c r="G22" s="26"/>
      <c r="H22" s="26"/>
      <c r="I22" s="26"/>
      <c r="J22" s="27"/>
    </row>
    <row r="23" spans="2:10" ht="15">
      <c r="B23" s="28" t="s">
        <v>33</v>
      </c>
      <c r="C23" s="22"/>
      <c r="D23" s="29"/>
      <c r="E23" s="29"/>
      <c r="F23" s="29"/>
      <c r="G23" s="29"/>
      <c r="H23" s="29"/>
      <c r="I23" s="29"/>
      <c r="J23" s="30"/>
    </row>
  </sheetData>
  <mergeCells count="5">
    <mergeCell ref="C1:I1"/>
    <mergeCell ref="C4:D4"/>
    <mergeCell ref="H4:I4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29.28125" style="2" customWidth="1"/>
    <col min="4" max="4" width="30.00390625" style="2" customWidth="1"/>
    <col min="5" max="5" width="1.7109375" style="2" customWidth="1"/>
    <col min="6" max="6" width="10.00390625" style="2" customWidth="1"/>
    <col min="7" max="7" width="1.7109375" style="2" customWidth="1"/>
    <col min="8" max="8" width="29.00390625" style="2" customWidth="1"/>
    <col min="9" max="9" width="11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30</v>
      </c>
      <c r="D1" s="40"/>
      <c r="E1" s="40"/>
      <c r="F1" s="40"/>
      <c r="G1" s="40"/>
      <c r="H1" s="40"/>
      <c r="I1" s="40"/>
    </row>
    <row r="2" spans="3:9" ht="18">
      <c r="C2" s="1"/>
      <c r="D2" s="1"/>
      <c r="E2" s="1"/>
      <c r="F2" s="1"/>
      <c r="G2" s="1"/>
      <c r="H2" s="1"/>
      <c r="I2" s="1"/>
    </row>
    <row r="3" spans="2:10" ht="15">
      <c r="B3" s="15"/>
      <c r="C3" s="16"/>
      <c r="D3" s="16"/>
      <c r="E3" s="17"/>
      <c r="G3" s="15"/>
      <c r="H3" s="16"/>
      <c r="I3" s="16"/>
      <c r="J3" s="17"/>
    </row>
    <row r="4" spans="2:10" ht="31.5" customHeight="1">
      <c r="B4" s="9"/>
      <c r="C4" s="41" t="s">
        <v>28</v>
      </c>
      <c r="D4" s="41"/>
      <c r="E4" s="18"/>
      <c r="F4" s="3"/>
      <c r="G4" s="9"/>
      <c r="H4" s="41" t="s">
        <v>21</v>
      </c>
      <c r="I4" s="41"/>
      <c r="J4" s="10"/>
    </row>
    <row r="5" spans="2:10" ht="70.5" customHeight="1">
      <c r="B5" s="9"/>
      <c r="C5" s="42" t="s">
        <v>19</v>
      </c>
      <c r="D5" s="42"/>
      <c r="E5" s="18"/>
      <c r="F5" s="3"/>
      <c r="G5" s="9"/>
      <c r="H5" s="42" t="s">
        <v>20</v>
      </c>
      <c r="I5" s="42"/>
      <c r="J5" s="10"/>
    </row>
    <row r="6" spans="2:10" ht="15.75" thickBot="1">
      <c r="B6" s="9"/>
      <c r="E6" s="10"/>
      <c r="G6" s="9"/>
      <c r="J6" s="10"/>
    </row>
    <row r="7" spans="2:10" ht="15.75" thickBot="1">
      <c r="B7" s="9"/>
      <c r="C7" s="4" t="s">
        <v>29</v>
      </c>
      <c r="D7" s="23">
        <v>6</v>
      </c>
      <c r="E7" s="10"/>
      <c r="G7" s="9"/>
      <c r="H7" s="4" t="s">
        <v>29</v>
      </c>
      <c r="I7" s="23">
        <v>6</v>
      </c>
      <c r="J7" s="10"/>
    </row>
    <row r="8" spans="2:10" ht="15.75" thickBot="1">
      <c r="B8" s="9"/>
      <c r="E8" s="10"/>
      <c r="G8" s="9"/>
      <c r="J8" s="10"/>
    </row>
    <row r="9" spans="2:10" ht="15.75" thickBot="1">
      <c r="B9" s="9"/>
      <c r="C9" s="4" t="s">
        <v>13</v>
      </c>
      <c r="D9" s="23">
        <v>10</v>
      </c>
      <c r="E9" s="10"/>
      <c r="G9" s="9"/>
      <c r="H9" s="4" t="s">
        <v>16</v>
      </c>
      <c r="I9" s="23">
        <v>228</v>
      </c>
      <c r="J9" s="10"/>
    </row>
    <row r="10" spans="2:10" ht="15.75" thickBot="1">
      <c r="B10" s="9"/>
      <c r="E10" s="10"/>
      <c r="G10" s="9"/>
      <c r="J10" s="10"/>
    </row>
    <row r="11" spans="2:10" ht="15.75" thickBot="1">
      <c r="B11" s="9"/>
      <c r="C11" s="5" t="s">
        <v>14</v>
      </c>
      <c r="D11" s="6">
        <f>((((1048576/D7)/512)*240)*D9)</f>
        <v>819200</v>
      </c>
      <c r="E11" s="20"/>
      <c r="F11" s="13"/>
      <c r="G11" s="9"/>
      <c r="H11" s="5" t="s">
        <v>15</v>
      </c>
      <c r="I11" s="7">
        <f>(I9*3600)/(((1048576/I7)/512)*240)</f>
        <v>10.01953125</v>
      </c>
      <c r="J11" s="10"/>
    </row>
    <row r="12" spans="2:10" ht="15.75" thickBot="1">
      <c r="B12" s="9"/>
      <c r="C12" s="5" t="s">
        <v>8</v>
      </c>
      <c r="D12" s="6">
        <f>(D11/60)</f>
        <v>13653.333333333334</v>
      </c>
      <c r="E12" s="20"/>
      <c r="F12" s="13"/>
      <c r="G12" s="11"/>
      <c r="H12" s="22"/>
      <c r="I12" s="22"/>
      <c r="J12" s="12"/>
    </row>
    <row r="13" spans="2:6" ht="15.75" thickBot="1">
      <c r="B13" s="9"/>
      <c r="C13" s="5" t="s">
        <v>2</v>
      </c>
      <c r="D13" s="6">
        <f>(D12/60)</f>
        <v>227.55555555555557</v>
      </c>
      <c r="E13" s="20"/>
      <c r="F13" s="13"/>
    </row>
    <row r="14" spans="2:6" ht="15.75" thickBot="1">
      <c r="B14" s="9"/>
      <c r="C14" s="5" t="s">
        <v>3</v>
      </c>
      <c r="D14" s="7">
        <f>(D13/24)</f>
        <v>9.481481481481483</v>
      </c>
      <c r="E14" s="21"/>
      <c r="F14" s="14"/>
    </row>
    <row r="15" spans="2:6" ht="15.75" thickBot="1">
      <c r="B15" s="9"/>
      <c r="C15" s="5" t="s">
        <v>4</v>
      </c>
      <c r="D15" s="7">
        <f>(D14/7)</f>
        <v>1.3544973544973546</v>
      </c>
      <c r="E15" s="21"/>
      <c r="F15" s="14"/>
    </row>
    <row r="16" spans="2:6" ht="15.75" thickBot="1">
      <c r="B16" s="9"/>
      <c r="C16" s="5" t="s">
        <v>5</v>
      </c>
      <c r="D16" s="7">
        <f>(D14/30)</f>
        <v>0.31604938271604943</v>
      </c>
      <c r="E16" s="21"/>
      <c r="F16" s="14"/>
    </row>
    <row r="17" spans="2:6" ht="15.75" thickBot="1">
      <c r="B17" s="9"/>
      <c r="C17" s="5" t="s">
        <v>6</v>
      </c>
      <c r="D17" s="7">
        <f>(D14/365)</f>
        <v>0.025976661593099953</v>
      </c>
      <c r="E17" s="21"/>
      <c r="F17" s="14"/>
    </row>
    <row r="18" spans="2:5" ht="15">
      <c r="B18" s="11"/>
      <c r="C18" s="22"/>
      <c r="D18" s="22"/>
      <c r="E18" s="12"/>
    </row>
    <row r="20" ht="15.75">
      <c r="B20" s="32" t="s">
        <v>27</v>
      </c>
    </row>
    <row r="21" spans="2:10" ht="15">
      <c r="B21" s="31" t="s">
        <v>26</v>
      </c>
      <c r="C21" s="16"/>
      <c r="D21" s="16"/>
      <c r="E21" s="16"/>
      <c r="F21" s="16"/>
      <c r="G21" s="16"/>
      <c r="H21" s="16"/>
      <c r="I21" s="16"/>
      <c r="J21" s="17"/>
    </row>
    <row r="22" spans="2:10" ht="15">
      <c r="B22" s="25" t="s">
        <v>32</v>
      </c>
      <c r="D22" s="26"/>
      <c r="E22" s="26"/>
      <c r="F22" s="26"/>
      <c r="G22" s="26"/>
      <c r="H22" s="26"/>
      <c r="I22" s="26"/>
      <c r="J22" s="27"/>
    </row>
    <row r="23" spans="2:10" ht="15">
      <c r="B23" s="28" t="s">
        <v>33</v>
      </c>
      <c r="C23" s="22"/>
      <c r="D23" s="29"/>
      <c r="E23" s="29"/>
      <c r="F23" s="29"/>
      <c r="G23" s="29"/>
      <c r="H23" s="29"/>
      <c r="I23" s="29"/>
      <c r="J23" s="30"/>
    </row>
  </sheetData>
  <mergeCells count="5">
    <mergeCell ref="C1:I1"/>
    <mergeCell ref="C4:D4"/>
    <mergeCell ref="H4:I4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29.00390625" style="2" customWidth="1"/>
    <col min="4" max="4" width="30.00390625" style="2" customWidth="1"/>
    <col min="5" max="5" width="1.7109375" style="2" customWidth="1"/>
    <col min="6" max="6" width="10.7109375" style="2" customWidth="1"/>
    <col min="7" max="7" width="1.7109375" style="2" customWidth="1"/>
    <col min="8" max="8" width="28.28125" style="2" customWidth="1"/>
    <col min="9" max="9" width="11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31</v>
      </c>
      <c r="D1" s="40"/>
      <c r="E1" s="40"/>
      <c r="F1" s="40"/>
      <c r="G1" s="40"/>
      <c r="H1" s="40"/>
      <c r="I1" s="40"/>
    </row>
    <row r="2" spans="3:9" ht="18">
      <c r="C2" s="1"/>
      <c r="D2" s="1"/>
      <c r="E2" s="1"/>
      <c r="F2" s="1"/>
      <c r="G2" s="1"/>
      <c r="H2" s="1"/>
      <c r="I2" s="1"/>
    </row>
    <row r="3" spans="2:10" ht="15">
      <c r="B3" s="15"/>
      <c r="C3" s="16"/>
      <c r="D3" s="16"/>
      <c r="E3" s="17"/>
      <c r="G3" s="15"/>
      <c r="H3" s="16"/>
      <c r="I3" s="16"/>
      <c r="J3" s="17"/>
    </row>
    <row r="4" spans="2:10" ht="31.5" customHeight="1">
      <c r="B4" s="9"/>
      <c r="C4" s="41" t="s">
        <v>28</v>
      </c>
      <c r="D4" s="41"/>
      <c r="E4" s="18"/>
      <c r="F4" s="3"/>
      <c r="G4" s="9"/>
      <c r="H4" s="41" t="s">
        <v>21</v>
      </c>
      <c r="I4" s="41"/>
      <c r="J4" s="10"/>
    </row>
    <row r="5" spans="2:10" ht="70.5" customHeight="1">
      <c r="B5" s="9"/>
      <c r="C5" s="42" t="s">
        <v>19</v>
      </c>
      <c r="D5" s="42"/>
      <c r="E5" s="18"/>
      <c r="F5" s="3"/>
      <c r="G5" s="9"/>
      <c r="H5" s="42" t="s">
        <v>20</v>
      </c>
      <c r="I5" s="42"/>
      <c r="J5" s="10"/>
    </row>
    <row r="6" spans="2:10" ht="15.75" thickBot="1">
      <c r="B6" s="9"/>
      <c r="E6" s="10"/>
      <c r="G6" s="9"/>
      <c r="J6" s="10"/>
    </row>
    <row r="7" spans="2:10" ht="15.75" thickBot="1">
      <c r="B7" s="9"/>
      <c r="C7" s="4" t="s">
        <v>29</v>
      </c>
      <c r="D7" s="23">
        <v>6</v>
      </c>
      <c r="E7" s="10"/>
      <c r="G7" s="9"/>
      <c r="H7" s="4" t="s">
        <v>29</v>
      </c>
      <c r="I7" s="23">
        <v>6</v>
      </c>
      <c r="J7" s="10"/>
    </row>
    <row r="8" spans="2:10" ht="15.75" thickBot="1">
      <c r="B8" s="9"/>
      <c r="E8" s="10"/>
      <c r="G8" s="9"/>
      <c r="J8" s="10"/>
    </row>
    <row r="9" spans="2:10" ht="15.75" thickBot="1">
      <c r="B9" s="9"/>
      <c r="C9" s="4" t="s">
        <v>13</v>
      </c>
      <c r="D9" s="23">
        <v>10</v>
      </c>
      <c r="E9" s="10"/>
      <c r="G9" s="9"/>
      <c r="H9" s="4" t="s">
        <v>16</v>
      </c>
      <c r="I9" s="23">
        <v>1365.6</v>
      </c>
      <c r="J9" s="10"/>
    </row>
    <row r="10" spans="2:10" ht="15.75" thickBot="1">
      <c r="B10" s="9"/>
      <c r="E10" s="10"/>
      <c r="G10" s="9"/>
      <c r="J10" s="10"/>
    </row>
    <row r="11" spans="2:10" ht="15.75" thickBot="1">
      <c r="B11" s="9"/>
      <c r="C11" s="5" t="s">
        <v>14</v>
      </c>
      <c r="D11" s="6">
        <f>(((6291456/D7)/512)*240)*D9</f>
        <v>4915200</v>
      </c>
      <c r="E11" s="20"/>
      <c r="F11" s="13"/>
      <c r="G11" s="9"/>
      <c r="H11" s="5" t="s">
        <v>15</v>
      </c>
      <c r="I11" s="7">
        <f>(I9*3600)/((6291456/I7/512)*240)</f>
        <v>10.001953125</v>
      </c>
      <c r="J11" s="10"/>
    </row>
    <row r="12" spans="2:10" ht="15.75" thickBot="1">
      <c r="B12" s="9"/>
      <c r="C12" s="5" t="s">
        <v>8</v>
      </c>
      <c r="D12" s="6">
        <f>(D11/60)</f>
        <v>81920</v>
      </c>
      <c r="E12" s="20"/>
      <c r="F12" s="13"/>
      <c r="G12" s="11"/>
      <c r="H12" s="22"/>
      <c r="I12" s="22"/>
      <c r="J12" s="12"/>
    </row>
    <row r="13" spans="2:6" ht="15.75" thickBot="1">
      <c r="B13" s="9"/>
      <c r="C13" s="5" t="s">
        <v>2</v>
      </c>
      <c r="D13" s="6">
        <f>(D12/60)</f>
        <v>1365.3333333333333</v>
      </c>
      <c r="E13" s="20"/>
      <c r="F13" s="13"/>
    </row>
    <row r="14" spans="2:6" ht="15.75" thickBot="1">
      <c r="B14" s="9"/>
      <c r="C14" s="5" t="s">
        <v>3</v>
      </c>
      <c r="D14" s="7">
        <f>(D13/24)</f>
        <v>56.888888888888886</v>
      </c>
      <c r="E14" s="21"/>
      <c r="F14" s="14"/>
    </row>
    <row r="15" spans="2:6" ht="15.75" thickBot="1">
      <c r="B15" s="9"/>
      <c r="C15" s="5" t="s">
        <v>4</v>
      </c>
      <c r="D15" s="7">
        <f>(D14/7)</f>
        <v>8.126984126984127</v>
      </c>
      <c r="E15" s="21"/>
      <c r="F15" s="14"/>
    </row>
    <row r="16" spans="2:6" ht="15.75" thickBot="1">
      <c r="B16" s="9"/>
      <c r="C16" s="5" t="s">
        <v>5</v>
      </c>
      <c r="D16" s="7">
        <f>(D14/30)</f>
        <v>1.8962962962962961</v>
      </c>
      <c r="E16" s="21"/>
      <c r="F16" s="14"/>
    </row>
    <row r="17" spans="2:6" ht="15.75" thickBot="1">
      <c r="B17" s="9"/>
      <c r="C17" s="5" t="s">
        <v>6</v>
      </c>
      <c r="D17" s="7">
        <f>(D14/365)</f>
        <v>0.15585996955859968</v>
      </c>
      <c r="E17" s="21"/>
      <c r="F17" s="14"/>
    </row>
    <row r="18" spans="2:5" ht="15">
      <c r="B18" s="11"/>
      <c r="C18" s="22"/>
      <c r="D18" s="22"/>
      <c r="E18" s="12"/>
    </row>
    <row r="20" ht="15.75">
      <c r="B20" s="32" t="s">
        <v>27</v>
      </c>
    </row>
    <row r="21" spans="2:10" ht="15">
      <c r="B21" s="31" t="s">
        <v>26</v>
      </c>
      <c r="C21" s="16"/>
      <c r="D21" s="16"/>
      <c r="E21" s="16"/>
      <c r="F21" s="16"/>
      <c r="G21" s="16"/>
      <c r="H21" s="16"/>
      <c r="I21" s="16"/>
      <c r="J21" s="17"/>
    </row>
    <row r="22" spans="2:10" ht="15">
      <c r="B22" s="25" t="s">
        <v>32</v>
      </c>
      <c r="D22" s="26"/>
      <c r="E22" s="26"/>
      <c r="F22" s="26"/>
      <c r="G22" s="26"/>
      <c r="H22" s="26"/>
      <c r="I22" s="26"/>
      <c r="J22" s="27"/>
    </row>
    <row r="23" spans="2:10" ht="15">
      <c r="B23" s="28" t="s">
        <v>33</v>
      </c>
      <c r="C23" s="22"/>
      <c r="D23" s="29"/>
      <c r="E23" s="29"/>
      <c r="F23" s="29"/>
      <c r="G23" s="29"/>
      <c r="H23" s="29"/>
      <c r="I23" s="29"/>
      <c r="J23" s="30"/>
    </row>
  </sheetData>
  <mergeCells count="5">
    <mergeCell ref="C1:I1"/>
    <mergeCell ref="C4:D4"/>
    <mergeCell ref="H4:I4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29.00390625" style="2" customWidth="1"/>
    <col min="4" max="4" width="30.00390625" style="2" customWidth="1"/>
    <col min="5" max="5" width="1.7109375" style="2" customWidth="1"/>
    <col min="6" max="6" width="10.7109375" style="2" customWidth="1"/>
    <col min="7" max="7" width="1.7109375" style="2" customWidth="1"/>
    <col min="8" max="8" width="28.28125" style="2" customWidth="1"/>
    <col min="9" max="9" width="11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35</v>
      </c>
      <c r="D1" s="40"/>
      <c r="E1" s="40"/>
      <c r="F1" s="40"/>
      <c r="G1" s="40"/>
      <c r="H1" s="40"/>
      <c r="I1" s="40"/>
    </row>
    <row r="2" spans="3:9" ht="18">
      <c r="C2" s="1"/>
      <c r="D2" s="1"/>
      <c r="E2" s="1"/>
      <c r="F2" s="1"/>
      <c r="G2" s="1"/>
      <c r="H2" s="1"/>
      <c r="I2" s="1"/>
    </row>
    <row r="3" spans="2:10" ht="15">
      <c r="B3" s="15"/>
      <c r="C3" s="16"/>
      <c r="D3" s="16"/>
      <c r="E3" s="17"/>
      <c r="G3" s="15"/>
      <c r="H3" s="16"/>
      <c r="I3" s="16"/>
      <c r="J3" s="17"/>
    </row>
    <row r="4" spans="2:10" ht="31.5" customHeight="1">
      <c r="B4" s="9"/>
      <c r="C4" s="41" t="s">
        <v>28</v>
      </c>
      <c r="D4" s="41"/>
      <c r="E4" s="18"/>
      <c r="F4" s="3"/>
      <c r="G4" s="9"/>
      <c r="H4" s="41" t="s">
        <v>21</v>
      </c>
      <c r="I4" s="41"/>
      <c r="J4" s="10"/>
    </row>
    <row r="5" spans="2:10" ht="70.5" customHeight="1">
      <c r="B5" s="9"/>
      <c r="C5" s="42" t="s">
        <v>19</v>
      </c>
      <c r="D5" s="42"/>
      <c r="E5" s="18"/>
      <c r="F5" s="3"/>
      <c r="G5" s="9"/>
      <c r="H5" s="42" t="s">
        <v>20</v>
      </c>
      <c r="I5" s="42"/>
      <c r="J5" s="10"/>
    </row>
    <row r="6" spans="2:10" ht="15.75" thickBot="1">
      <c r="B6" s="9"/>
      <c r="E6" s="10"/>
      <c r="G6" s="9"/>
      <c r="J6" s="10"/>
    </row>
    <row r="7" spans="2:10" ht="15.75" thickBot="1">
      <c r="B7" s="9"/>
      <c r="C7" s="4" t="s">
        <v>29</v>
      </c>
      <c r="D7" s="23">
        <v>12</v>
      </c>
      <c r="E7" s="10"/>
      <c r="G7" s="9"/>
      <c r="H7" s="4" t="s">
        <v>29</v>
      </c>
      <c r="I7" s="23">
        <v>12</v>
      </c>
      <c r="J7" s="10"/>
    </row>
    <row r="8" spans="2:10" ht="15.75" thickBot="1">
      <c r="B8" s="9"/>
      <c r="E8" s="10"/>
      <c r="G8" s="9"/>
      <c r="J8" s="10"/>
    </row>
    <row r="9" spans="2:10" ht="15.75" thickBot="1">
      <c r="B9" s="9"/>
      <c r="C9" s="4" t="s">
        <v>13</v>
      </c>
      <c r="D9" s="23">
        <v>10</v>
      </c>
      <c r="E9" s="10"/>
      <c r="G9" s="9"/>
      <c r="H9" s="4" t="s">
        <v>16</v>
      </c>
      <c r="I9" s="23">
        <v>683</v>
      </c>
      <c r="J9" s="10"/>
    </row>
    <row r="10" spans="2:10" ht="15.75" thickBot="1">
      <c r="B10" s="9"/>
      <c r="E10" s="10"/>
      <c r="G10" s="9"/>
      <c r="J10" s="10"/>
    </row>
    <row r="11" spans="2:10" ht="15.75" thickBot="1">
      <c r="B11" s="9"/>
      <c r="C11" s="5" t="s">
        <v>14</v>
      </c>
      <c r="D11" s="6">
        <f>(((6291456/D7)/512)*240)*D9</f>
        <v>2457600</v>
      </c>
      <c r="E11" s="20"/>
      <c r="F11" s="13"/>
      <c r="G11" s="9"/>
      <c r="H11" s="5" t="s">
        <v>15</v>
      </c>
      <c r="I11" s="7">
        <f>(I9*3600)/((6291456/I7/512)*240)</f>
        <v>10.0048828125</v>
      </c>
      <c r="J11" s="10"/>
    </row>
    <row r="12" spans="2:10" ht="15.75" thickBot="1">
      <c r="B12" s="9"/>
      <c r="C12" s="5" t="s">
        <v>8</v>
      </c>
      <c r="D12" s="6">
        <f>(D11/60)</f>
        <v>40960</v>
      </c>
      <c r="E12" s="20"/>
      <c r="F12" s="13"/>
      <c r="G12" s="11"/>
      <c r="H12" s="22"/>
      <c r="I12" s="22"/>
      <c r="J12" s="12"/>
    </row>
    <row r="13" spans="2:6" ht="15.75" thickBot="1">
      <c r="B13" s="9"/>
      <c r="C13" s="5" t="s">
        <v>2</v>
      </c>
      <c r="D13" s="6">
        <f>(D12/60)</f>
        <v>682.6666666666666</v>
      </c>
      <c r="E13" s="20"/>
      <c r="F13" s="13"/>
    </row>
    <row r="14" spans="2:6" ht="15.75" thickBot="1">
      <c r="B14" s="9"/>
      <c r="C14" s="5" t="s">
        <v>3</v>
      </c>
      <c r="D14" s="7">
        <f>(D13/24)</f>
        <v>28.444444444444443</v>
      </c>
      <c r="E14" s="21"/>
      <c r="F14" s="14"/>
    </row>
    <row r="15" spans="2:6" ht="15.75" thickBot="1">
      <c r="B15" s="9"/>
      <c r="C15" s="5" t="s">
        <v>4</v>
      </c>
      <c r="D15" s="7">
        <f>(D14/7)</f>
        <v>4.063492063492063</v>
      </c>
      <c r="E15" s="21"/>
      <c r="F15" s="14"/>
    </row>
    <row r="16" spans="2:6" ht="15.75" thickBot="1">
      <c r="B16" s="9"/>
      <c r="C16" s="5" t="s">
        <v>5</v>
      </c>
      <c r="D16" s="7">
        <f>(D14/30)</f>
        <v>0.9481481481481481</v>
      </c>
      <c r="E16" s="21"/>
      <c r="F16" s="14"/>
    </row>
    <row r="17" spans="2:6" ht="15.75" thickBot="1">
      <c r="B17" s="9"/>
      <c r="C17" s="5" t="s">
        <v>6</v>
      </c>
      <c r="D17" s="7">
        <f>(D14/365)</f>
        <v>0.07792998477929984</v>
      </c>
      <c r="E17" s="21"/>
      <c r="F17" s="14"/>
    </row>
    <row r="18" spans="2:5" ht="15">
      <c r="B18" s="11"/>
      <c r="C18" s="22"/>
      <c r="D18" s="22"/>
      <c r="E18" s="12"/>
    </row>
    <row r="20" ht="15.75">
      <c r="B20" s="32" t="s">
        <v>27</v>
      </c>
    </row>
    <row r="21" spans="2:10" ht="15">
      <c r="B21" s="31" t="s">
        <v>26</v>
      </c>
      <c r="C21" s="16"/>
      <c r="D21" s="16"/>
      <c r="E21" s="16"/>
      <c r="F21" s="16"/>
      <c r="G21" s="16"/>
      <c r="H21" s="16"/>
      <c r="I21" s="16"/>
      <c r="J21" s="17"/>
    </row>
    <row r="22" spans="2:10" ht="15">
      <c r="B22" s="25" t="s">
        <v>32</v>
      </c>
      <c r="D22" s="26"/>
      <c r="E22" s="26"/>
      <c r="F22" s="26"/>
      <c r="G22" s="26"/>
      <c r="H22" s="26"/>
      <c r="I22" s="26"/>
      <c r="J22" s="27"/>
    </row>
    <row r="23" spans="2:10" ht="15">
      <c r="B23" s="28" t="s">
        <v>33</v>
      </c>
      <c r="C23" s="22"/>
      <c r="D23" s="29"/>
      <c r="E23" s="29"/>
      <c r="F23" s="29"/>
      <c r="G23" s="29"/>
      <c r="H23" s="29"/>
      <c r="I23" s="29"/>
      <c r="J23" s="30"/>
    </row>
  </sheetData>
  <mergeCells count="5">
    <mergeCell ref="C1:I1"/>
    <mergeCell ref="C4:D4"/>
    <mergeCell ref="H4:I4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31.7109375" style="2" customWidth="1"/>
    <col min="4" max="4" width="22.8515625" style="2" customWidth="1"/>
    <col min="5" max="5" width="3.28125" style="2" customWidth="1"/>
    <col min="6" max="6" width="13.00390625" style="2" customWidth="1"/>
    <col min="7" max="7" width="1.7109375" style="2" customWidth="1"/>
    <col min="8" max="8" width="29.140625" style="2" customWidth="1"/>
    <col min="9" max="9" width="10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17</v>
      </c>
      <c r="D1" s="40"/>
      <c r="E1" s="40"/>
      <c r="F1" s="40"/>
      <c r="G1" s="40"/>
      <c r="H1" s="40"/>
      <c r="I1" s="40"/>
    </row>
    <row r="2" spans="3:9" ht="15.75">
      <c r="C2" s="43" t="s">
        <v>39</v>
      </c>
      <c r="D2" s="43"/>
      <c r="E2" s="43"/>
      <c r="F2" s="43"/>
      <c r="G2" s="43"/>
      <c r="H2" s="43"/>
      <c r="I2" s="43"/>
    </row>
    <row r="4" spans="2:10" ht="15">
      <c r="B4" s="15"/>
      <c r="C4" s="16"/>
      <c r="D4" s="16"/>
      <c r="E4" s="17"/>
      <c r="G4" s="15"/>
      <c r="H4" s="16"/>
      <c r="I4" s="16"/>
      <c r="J4" s="17"/>
    </row>
    <row r="5" spans="2:10" ht="36" customHeight="1">
      <c r="B5" s="9"/>
      <c r="C5" s="44" t="s">
        <v>22</v>
      </c>
      <c r="D5" s="44"/>
      <c r="E5" s="18"/>
      <c r="F5" s="3"/>
      <c r="G5" s="9"/>
      <c r="H5" s="41" t="s">
        <v>23</v>
      </c>
      <c r="I5" s="41"/>
      <c r="J5" s="10"/>
    </row>
    <row r="6" spans="2:10" ht="30.75" customHeight="1">
      <c r="B6" s="9"/>
      <c r="C6" s="42" t="s">
        <v>24</v>
      </c>
      <c r="D6" s="42"/>
      <c r="E6" s="19"/>
      <c r="F6" s="8"/>
      <c r="G6" s="9"/>
      <c r="H6" s="42" t="s">
        <v>25</v>
      </c>
      <c r="I6" s="42"/>
      <c r="J6" s="10"/>
    </row>
    <row r="7" spans="2:10" ht="15.75" thickBot="1">
      <c r="B7" s="9"/>
      <c r="E7" s="10"/>
      <c r="G7" s="9"/>
      <c r="J7" s="10"/>
    </row>
    <row r="8" spans="2:10" ht="15.75" thickBot="1">
      <c r="B8" s="9"/>
      <c r="C8" s="4" t="s">
        <v>0</v>
      </c>
      <c r="D8" s="23">
        <v>512</v>
      </c>
      <c r="E8" s="10"/>
      <c r="G8" s="9"/>
      <c r="H8" s="4" t="s">
        <v>12</v>
      </c>
      <c r="I8" s="23">
        <v>58254</v>
      </c>
      <c r="J8" s="10"/>
    </row>
    <row r="9" spans="2:10" ht="15.75" thickBot="1">
      <c r="B9" s="9"/>
      <c r="E9" s="10"/>
      <c r="G9" s="9"/>
      <c r="J9" s="10"/>
    </row>
    <row r="10" spans="2:10" ht="15.75" thickBot="1">
      <c r="B10" s="9"/>
      <c r="C10" s="4" t="s">
        <v>9</v>
      </c>
      <c r="D10" s="23">
        <v>12</v>
      </c>
      <c r="E10" s="10"/>
      <c r="G10" s="9"/>
      <c r="H10" s="4" t="s">
        <v>10</v>
      </c>
      <c r="I10" s="23">
        <v>12</v>
      </c>
      <c r="J10" s="10"/>
    </row>
    <row r="11" spans="2:10" ht="15.75" thickBot="1">
      <c r="B11" s="9"/>
      <c r="E11" s="10"/>
      <c r="G11" s="9"/>
      <c r="J11" s="10"/>
    </row>
    <row r="12" spans="2:10" ht="15.75" thickBot="1">
      <c r="B12" s="9"/>
      <c r="C12" s="4" t="s">
        <v>1</v>
      </c>
      <c r="D12" s="23">
        <v>10</v>
      </c>
      <c r="E12" s="10"/>
      <c r="G12" s="9"/>
      <c r="H12" s="4" t="s">
        <v>11</v>
      </c>
      <c r="I12" s="23">
        <v>10</v>
      </c>
      <c r="J12" s="10"/>
    </row>
    <row r="13" spans="2:10" ht="15.75" thickBot="1">
      <c r="B13" s="9"/>
      <c r="E13" s="10"/>
      <c r="G13" s="9"/>
      <c r="J13" s="10"/>
    </row>
    <row r="14" spans="2:10" ht="15.75" thickBot="1">
      <c r="B14" s="9"/>
      <c r="C14" s="5" t="s">
        <v>7</v>
      </c>
      <c r="D14" s="6">
        <f>(((((1048576*D8)/D10)/512)*240)*D12)</f>
        <v>209715200</v>
      </c>
      <c r="E14" s="20"/>
      <c r="F14" s="13"/>
      <c r="G14" s="9"/>
      <c r="H14" s="5" t="s">
        <v>18</v>
      </c>
      <c r="I14" s="6">
        <f>(((((I8*3600)*I10)/I12)/240)/2048)</f>
        <v>511.998046875</v>
      </c>
      <c r="J14" s="10"/>
    </row>
    <row r="15" spans="2:10" ht="15.75" thickBot="1">
      <c r="B15" s="9"/>
      <c r="C15" s="5" t="s">
        <v>8</v>
      </c>
      <c r="D15" s="6">
        <f>(D14/60)</f>
        <v>3495253.3333333335</v>
      </c>
      <c r="E15" s="20"/>
      <c r="F15" s="13"/>
      <c r="G15" s="11"/>
      <c r="H15" s="22"/>
      <c r="I15" s="22"/>
      <c r="J15" s="12"/>
    </row>
    <row r="16" spans="2:6" ht="15.75" thickBot="1">
      <c r="B16" s="9"/>
      <c r="C16" s="5" t="s">
        <v>2</v>
      </c>
      <c r="D16" s="6">
        <f>(D15/60)</f>
        <v>58254.222222222226</v>
      </c>
      <c r="E16" s="20"/>
      <c r="F16" s="13"/>
    </row>
    <row r="17" spans="2:8" ht="15.75" thickBot="1">
      <c r="B17" s="9"/>
      <c r="C17" s="5" t="s">
        <v>3</v>
      </c>
      <c r="D17" s="7">
        <f>(D16/24)</f>
        <v>2427.2592592592596</v>
      </c>
      <c r="E17" s="21"/>
      <c r="F17" s="14"/>
      <c r="H17" s="24"/>
    </row>
    <row r="18" spans="2:6" ht="15.75" thickBot="1">
      <c r="B18" s="9"/>
      <c r="C18" s="5" t="s">
        <v>4</v>
      </c>
      <c r="D18" s="7">
        <f>(D17/7)</f>
        <v>346.7513227513228</v>
      </c>
      <c r="E18" s="21"/>
      <c r="F18" s="14"/>
    </row>
    <row r="19" spans="2:6" ht="15.75" thickBot="1">
      <c r="B19" s="9"/>
      <c r="C19" s="5" t="s">
        <v>5</v>
      </c>
      <c r="D19" s="7">
        <f>(D17/30)</f>
        <v>80.90864197530865</v>
      </c>
      <c r="E19" s="21"/>
      <c r="F19" s="14"/>
    </row>
    <row r="20" spans="2:6" ht="15.75" thickBot="1">
      <c r="B20" s="9"/>
      <c r="C20" s="5" t="s">
        <v>6</v>
      </c>
      <c r="D20" s="7">
        <f>(D17/365)</f>
        <v>6.650025367833588</v>
      </c>
      <c r="E20" s="21"/>
      <c r="F20" s="14"/>
    </row>
    <row r="21" spans="2:5" ht="15">
      <c r="B21" s="11"/>
      <c r="C21" s="22"/>
      <c r="D21" s="22"/>
      <c r="E21" s="12"/>
    </row>
    <row r="23" ht="15.75">
      <c r="B23" s="32" t="s">
        <v>27</v>
      </c>
    </row>
    <row r="24" spans="2:10" ht="15">
      <c r="B24" s="31" t="s">
        <v>26</v>
      </c>
      <c r="C24" s="16"/>
      <c r="D24" s="16"/>
      <c r="E24" s="16"/>
      <c r="F24" s="16"/>
      <c r="G24" s="16"/>
      <c r="H24" s="16"/>
      <c r="I24" s="16"/>
      <c r="J24" s="17"/>
    </row>
    <row r="25" spans="2:10" ht="15">
      <c r="B25" s="25" t="s">
        <v>32</v>
      </c>
      <c r="D25" s="26"/>
      <c r="E25" s="26"/>
      <c r="F25" s="26"/>
      <c r="G25" s="26"/>
      <c r="H25" s="26"/>
      <c r="I25" s="26"/>
      <c r="J25" s="27"/>
    </row>
    <row r="26" spans="2:10" ht="15">
      <c r="B26" s="28" t="s">
        <v>34</v>
      </c>
      <c r="C26" s="22"/>
      <c r="D26" s="29"/>
      <c r="E26" s="29"/>
      <c r="F26" s="29"/>
      <c r="G26" s="29"/>
      <c r="H26" s="29"/>
      <c r="I26" s="29"/>
      <c r="J26" s="30"/>
    </row>
  </sheetData>
  <mergeCells count="6">
    <mergeCell ref="C6:D6"/>
    <mergeCell ref="H6:I6"/>
    <mergeCell ref="C1:I1"/>
    <mergeCell ref="C2:I2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31.7109375" style="2" customWidth="1"/>
    <col min="4" max="4" width="22.8515625" style="2" customWidth="1"/>
    <col min="5" max="5" width="3.28125" style="2" customWidth="1"/>
    <col min="6" max="6" width="13.00390625" style="2" customWidth="1"/>
    <col min="7" max="7" width="1.7109375" style="2" customWidth="1"/>
    <col min="8" max="8" width="29.140625" style="2" customWidth="1"/>
    <col min="9" max="9" width="10.421875" style="2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17</v>
      </c>
      <c r="D1" s="40"/>
      <c r="E1" s="40"/>
      <c r="F1" s="40"/>
      <c r="G1" s="40"/>
      <c r="H1" s="40"/>
      <c r="I1" s="40"/>
    </row>
    <row r="2" spans="3:9" ht="15.75">
      <c r="C2" s="43" t="s">
        <v>37</v>
      </c>
      <c r="D2" s="43"/>
      <c r="E2" s="43"/>
      <c r="F2" s="43"/>
      <c r="G2" s="43"/>
      <c r="H2" s="43"/>
      <c r="I2" s="43"/>
    </row>
    <row r="4" spans="2:10" ht="15">
      <c r="B4" s="15"/>
      <c r="C4" s="16"/>
      <c r="D4" s="16"/>
      <c r="E4" s="17"/>
      <c r="G4" s="15"/>
      <c r="H4" s="16"/>
      <c r="I4" s="16"/>
      <c r="J4" s="17"/>
    </row>
    <row r="5" spans="2:10" ht="36" customHeight="1">
      <c r="B5" s="9"/>
      <c r="C5" s="44" t="s">
        <v>22</v>
      </c>
      <c r="D5" s="44"/>
      <c r="E5" s="18"/>
      <c r="F5" s="3"/>
      <c r="G5" s="9"/>
      <c r="H5" s="41" t="s">
        <v>23</v>
      </c>
      <c r="I5" s="41"/>
      <c r="J5" s="10"/>
    </row>
    <row r="6" spans="2:10" ht="30.75" customHeight="1">
      <c r="B6" s="9"/>
      <c r="C6" s="42" t="s">
        <v>24</v>
      </c>
      <c r="D6" s="42"/>
      <c r="E6" s="19"/>
      <c r="F6" s="8"/>
      <c r="G6" s="9"/>
      <c r="H6" s="42" t="s">
        <v>25</v>
      </c>
      <c r="I6" s="42"/>
      <c r="J6" s="10"/>
    </row>
    <row r="7" spans="2:10" ht="15.75" thickBot="1">
      <c r="B7" s="9"/>
      <c r="E7" s="10"/>
      <c r="G7" s="9"/>
      <c r="J7" s="10"/>
    </row>
    <row r="8" spans="2:10" ht="15.75" thickBot="1">
      <c r="B8" s="9"/>
      <c r="C8" s="4" t="s">
        <v>0</v>
      </c>
      <c r="D8" s="23">
        <v>512</v>
      </c>
      <c r="E8" s="10"/>
      <c r="G8" s="9"/>
      <c r="H8" s="4" t="s">
        <v>12</v>
      </c>
      <c r="I8" s="23">
        <v>87381</v>
      </c>
      <c r="J8" s="10"/>
    </row>
    <row r="9" spans="2:10" ht="15.75" thickBot="1">
      <c r="B9" s="9"/>
      <c r="E9" s="10"/>
      <c r="G9" s="9"/>
      <c r="J9" s="10"/>
    </row>
    <row r="10" spans="2:10" ht="15.75" thickBot="1">
      <c r="B10" s="9"/>
      <c r="C10" s="4" t="s">
        <v>9</v>
      </c>
      <c r="D10" s="23">
        <v>4</v>
      </c>
      <c r="E10" s="10"/>
      <c r="G10" s="9"/>
      <c r="H10" s="4" t="s">
        <v>10</v>
      </c>
      <c r="I10" s="23">
        <v>4</v>
      </c>
      <c r="J10" s="10"/>
    </row>
    <row r="11" spans="2:10" ht="15.75" thickBot="1">
      <c r="B11" s="9"/>
      <c r="E11" s="10"/>
      <c r="G11" s="9"/>
      <c r="J11" s="10"/>
    </row>
    <row r="12" spans="2:10" ht="15.75" thickBot="1">
      <c r="B12" s="9"/>
      <c r="C12" s="4" t="s">
        <v>1</v>
      </c>
      <c r="D12" s="23">
        <v>10</v>
      </c>
      <c r="E12" s="10"/>
      <c r="G12" s="9"/>
      <c r="H12" s="4" t="s">
        <v>11</v>
      </c>
      <c r="I12" s="23">
        <v>10</v>
      </c>
      <c r="J12" s="10"/>
    </row>
    <row r="13" spans="2:10" ht="15.75" thickBot="1">
      <c r="B13" s="9"/>
      <c r="E13" s="10"/>
      <c r="G13" s="9"/>
      <c r="J13" s="10"/>
    </row>
    <row r="14" spans="2:10" ht="15.75" thickBot="1">
      <c r="B14" s="9"/>
      <c r="C14" s="5" t="s">
        <v>7</v>
      </c>
      <c r="D14" s="6">
        <f>(((((1048576*D8)/D10)/512)*120)*D12)</f>
        <v>314572800</v>
      </c>
      <c r="E14" s="20"/>
      <c r="F14" s="13"/>
      <c r="G14" s="9"/>
      <c r="H14" s="5" t="s">
        <v>18</v>
      </c>
      <c r="I14" s="6">
        <f>(((((I8*3600)*I10)/I12)/120)/2048)</f>
        <v>511.998046875</v>
      </c>
      <c r="J14" s="10"/>
    </row>
    <row r="15" spans="2:10" ht="15.75" thickBot="1">
      <c r="B15" s="9"/>
      <c r="C15" s="5" t="s">
        <v>8</v>
      </c>
      <c r="D15" s="6">
        <f>(D14/60)</f>
        <v>5242880</v>
      </c>
      <c r="E15" s="20"/>
      <c r="F15" s="13"/>
      <c r="G15" s="11"/>
      <c r="H15" s="22"/>
      <c r="I15" s="22"/>
      <c r="J15" s="12"/>
    </row>
    <row r="16" spans="2:6" ht="15.75" thickBot="1">
      <c r="B16" s="9"/>
      <c r="C16" s="5" t="s">
        <v>2</v>
      </c>
      <c r="D16" s="6">
        <f>(D15/60)</f>
        <v>87381.33333333333</v>
      </c>
      <c r="E16" s="20"/>
      <c r="F16" s="13"/>
    </row>
    <row r="17" spans="2:8" ht="15.75" thickBot="1">
      <c r="B17" s="9"/>
      <c r="C17" s="5" t="s">
        <v>3</v>
      </c>
      <c r="D17" s="7">
        <f>(D16/24)</f>
        <v>3640.8888888888887</v>
      </c>
      <c r="E17" s="21"/>
      <c r="F17" s="14"/>
      <c r="H17" s="24"/>
    </row>
    <row r="18" spans="2:6" ht="15.75" thickBot="1">
      <c r="B18" s="9"/>
      <c r="C18" s="5" t="s">
        <v>4</v>
      </c>
      <c r="D18" s="7">
        <f>(D17/7)</f>
        <v>520.1269841269841</v>
      </c>
      <c r="E18" s="21"/>
      <c r="F18" s="14"/>
    </row>
    <row r="19" spans="2:6" ht="15.75" thickBot="1">
      <c r="B19" s="9"/>
      <c r="C19" s="5" t="s">
        <v>5</v>
      </c>
      <c r="D19" s="7">
        <f>(D17/30)</f>
        <v>121.36296296296295</v>
      </c>
      <c r="E19" s="21"/>
      <c r="F19" s="14"/>
    </row>
    <row r="20" spans="2:6" ht="15.75" thickBot="1">
      <c r="B20" s="9"/>
      <c r="C20" s="5" t="s">
        <v>6</v>
      </c>
      <c r="D20" s="7">
        <f>(D17/365)</f>
        <v>9.97503805175038</v>
      </c>
      <c r="E20" s="21"/>
      <c r="F20" s="14"/>
    </row>
    <row r="21" spans="2:5" ht="15">
      <c r="B21" s="11"/>
      <c r="C21" s="22"/>
      <c r="D21" s="22"/>
      <c r="E21" s="12"/>
    </row>
    <row r="23" ht="15.75">
      <c r="B23" s="32" t="s">
        <v>27</v>
      </c>
    </row>
    <row r="24" spans="2:10" ht="15">
      <c r="B24" s="31" t="s">
        <v>26</v>
      </c>
      <c r="C24" s="16"/>
      <c r="D24" s="16"/>
      <c r="E24" s="16"/>
      <c r="F24" s="16"/>
      <c r="G24" s="16"/>
      <c r="H24" s="16"/>
      <c r="I24" s="16"/>
      <c r="J24" s="17"/>
    </row>
    <row r="25" spans="2:10" ht="15">
      <c r="B25" s="25" t="s">
        <v>32</v>
      </c>
      <c r="D25" s="26"/>
      <c r="E25" s="26"/>
      <c r="F25" s="26"/>
      <c r="G25" s="26"/>
      <c r="H25" s="26"/>
      <c r="I25" s="26"/>
      <c r="J25" s="27"/>
    </row>
    <row r="26" spans="2:10" ht="15">
      <c r="B26" s="28" t="s">
        <v>34</v>
      </c>
      <c r="C26" s="22"/>
      <c r="D26" s="29"/>
      <c r="E26" s="29"/>
      <c r="F26" s="29"/>
      <c r="G26" s="29"/>
      <c r="H26" s="29"/>
      <c r="I26" s="29"/>
      <c r="J26" s="30"/>
    </row>
  </sheetData>
  <mergeCells count="6">
    <mergeCell ref="C6:D6"/>
    <mergeCell ref="H6:I6"/>
    <mergeCell ref="C1:I1"/>
    <mergeCell ref="C2:I2"/>
    <mergeCell ref="C5:D5"/>
    <mergeCell ref="H5:I5"/>
  </mergeCells>
  <hyperlinks>
    <hyperlink ref="A1" location="Introduction!A1" display="Hom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31.7109375" style="2" customWidth="1"/>
    <col min="4" max="4" width="22.8515625" style="2" customWidth="1"/>
    <col min="5" max="5" width="3.28125" style="2" customWidth="1"/>
    <col min="6" max="6" width="13.00390625" style="2" customWidth="1"/>
    <col min="7" max="7" width="1.7109375" style="2" customWidth="1"/>
    <col min="8" max="8" width="29.140625" style="2" customWidth="1"/>
    <col min="9" max="9" width="10.421875" style="2" bestFit="1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17</v>
      </c>
      <c r="D1" s="40"/>
      <c r="E1" s="40"/>
      <c r="F1" s="40"/>
      <c r="G1" s="40"/>
      <c r="H1" s="40"/>
      <c r="I1" s="40"/>
    </row>
    <row r="2" spans="3:9" ht="15.75">
      <c r="C2" s="43" t="s">
        <v>38</v>
      </c>
      <c r="D2" s="43"/>
      <c r="E2" s="43"/>
      <c r="F2" s="43"/>
      <c r="G2" s="43"/>
      <c r="H2" s="43"/>
      <c r="I2" s="43"/>
    </row>
    <row r="4" spans="2:10" ht="15">
      <c r="B4" s="15"/>
      <c r="C4" s="16"/>
      <c r="D4" s="16"/>
      <c r="E4" s="17"/>
      <c r="G4" s="15"/>
      <c r="H4" s="16"/>
      <c r="I4" s="16"/>
      <c r="J4" s="17"/>
    </row>
    <row r="5" spans="2:10" ht="36" customHeight="1">
      <c r="B5" s="9"/>
      <c r="C5" s="44" t="s">
        <v>22</v>
      </c>
      <c r="D5" s="44"/>
      <c r="E5" s="18"/>
      <c r="F5" s="3"/>
      <c r="G5" s="9"/>
      <c r="H5" s="41" t="s">
        <v>23</v>
      </c>
      <c r="I5" s="41"/>
      <c r="J5" s="10"/>
    </row>
    <row r="6" spans="2:10" ht="30.75" customHeight="1">
      <c r="B6" s="9"/>
      <c r="C6" s="42" t="s">
        <v>24</v>
      </c>
      <c r="D6" s="42"/>
      <c r="E6" s="19"/>
      <c r="F6" s="8"/>
      <c r="G6" s="9"/>
      <c r="H6" s="42" t="s">
        <v>25</v>
      </c>
      <c r="I6" s="42"/>
      <c r="J6" s="10"/>
    </row>
    <row r="7" spans="2:10" ht="15.75" thickBot="1">
      <c r="B7" s="9"/>
      <c r="E7" s="10"/>
      <c r="G7" s="9"/>
      <c r="J7" s="10"/>
    </row>
    <row r="8" spans="2:10" ht="15.75" thickBot="1">
      <c r="B8" s="9"/>
      <c r="C8" s="4" t="s">
        <v>0</v>
      </c>
      <c r="D8" s="23">
        <v>512</v>
      </c>
      <c r="E8" s="10"/>
      <c r="G8" s="9"/>
      <c r="H8" s="4" t="s">
        <v>12</v>
      </c>
      <c r="I8" s="23">
        <v>25712</v>
      </c>
      <c r="J8" s="10"/>
    </row>
    <row r="9" spans="2:10" ht="15.75" thickBot="1">
      <c r="B9" s="9"/>
      <c r="E9" s="10"/>
      <c r="G9" s="9"/>
      <c r="J9" s="10"/>
    </row>
    <row r="10" spans="2:10" ht="15.75" thickBot="1">
      <c r="B10" s="9"/>
      <c r="C10" s="4" t="s">
        <v>9</v>
      </c>
      <c r="D10" s="23">
        <v>6</v>
      </c>
      <c r="E10" s="10"/>
      <c r="G10" s="9"/>
      <c r="H10" s="4" t="s">
        <v>10</v>
      </c>
      <c r="I10" s="23">
        <v>6</v>
      </c>
      <c r="J10" s="10"/>
    </row>
    <row r="11" spans="2:10" ht="15.75" thickBot="1">
      <c r="B11" s="9"/>
      <c r="E11" s="10"/>
      <c r="G11" s="9"/>
      <c r="J11" s="10"/>
    </row>
    <row r="12" spans="2:10" ht="15.75" thickBot="1">
      <c r="B12" s="9"/>
      <c r="C12" s="4" t="s">
        <v>1</v>
      </c>
      <c r="D12" s="23">
        <v>10</v>
      </c>
      <c r="E12" s="10"/>
      <c r="G12" s="9"/>
      <c r="H12" s="4" t="s">
        <v>11</v>
      </c>
      <c r="I12" s="23">
        <v>10</v>
      </c>
      <c r="J12" s="10"/>
    </row>
    <row r="13" spans="2:10" ht="15.75" thickBot="1">
      <c r="B13" s="9"/>
      <c r="E13" s="10"/>
      <c r="G13" s="9"/>
      <c r="J13" s="10"/>
    </row>
    <row r="14" spans="2:10" ht="15.75" thickBot="1">
      <c r="B14" s="9"/>
      <c r="C14" s="5" t="s">
        <v>7</v>
      </c>
      <c r="D14" s="6">
        <f>((D8*1048576)-1800)/(22+(6*D10))*D12</f>
        <v>92563640</v>
      </c>
      <c r="E14" s="20"/>
      <c r="F14" s="13"/>
      <c r="G14" s="9"/>
      <c r="H14" s="5" t="s">
        <v>18</v>
      </c>
      <c r="I14" s="6">
        <f>(((I8*3600)/I12)*(22+(6*I10))+1800)/1048576</f>
        <v>511.99756622314453</v>
      </c>
      <c r="J14" s="10"/>
    </row>
    <row r="15" spans="2:10" ht="15.75" thickBot="1">
      <c r="B15" s="9"/>
      <c r="C15" s="5" t="s">
        <v>8</v>
      </c>
      <c r="D15" s="6">
        <f>(D14/60)</f>
        <v>1542727.3333333333</v>
      </c>
      <c r="E15" s="20"/>
      <c r="F15" s="13"/>
      <c r="G15" s="11"/>
      <c r="H15" s="22"/>
      <c r="I15" s="22"/>
      <c r="J15" s="12"/>
    </row>
    <row r="16" spans="2:6" ht="15.75" thickBot="1">
      <c r="B16" s="9"/>
      <c r="C16" s="5" t="s">
        <v>2</v>
      </c>
      <c r="D16" s="6">
        <f>(D15/60)</f>
        <v>25712.12222222222</v>
      </c>
      <c r="E16" s="20"/>
      <c r="F16" s="13"/>
    </row>
    <row r="17" spans="2:8" ht="15.75" thickBot="1">
      <c r="B17" s="9"/>
      <c r="C17" s="5" t="s">
        <v>3</v>
      </c>
      <c r="D17" s="7">
        <f>(D16/24)</f>
        <v>1071.3384259259258</v>
      </c>
      <c r="E17" s="21"/>
      <c r="F17" s="14"/>
      <c r="H17" s="24"/>
    </row>
    <row r="18" spans="2:6" ht="15.75" thickBot="1">
      <c r="B18" s="9"/>
      <c r="C18" s="5" t="s">
        <v>4</v>
      </c>
      <c r="D18" s="7">
        <f>(D17/7)</f>
        <v>153.04834656084654</v>
      </c>
      <c r="E18" s="21"/>
      <c r="F18" s="14"/>
    </row>
    <row r="19" spans="2:8" ht="15.75" thickBot="1">
      <c r="B19" s="9"/>
      <c r="C19" s="5" t="s">
        <v>5</v>
      </c>
      <c r="D19" s="7">
        <f>(D17/30)</f>
        <v>35.711280864197526</v>
      </c>
      <c r="E19" s="21"/>
      <c r="F19" s="14"/>
      <c r="H19" s="14"/>
    </row>
    <row r="20" spans="2:6" ht="15.75" thickBot="1">
      <c r="B20" s="9"/>
      <c r="C20" s="5" t="s">
        <v>6</v>
      </c>
      <c r="D20" s="7">
        <f>(D17/365)</f>
        <v>2.9351737696600706</v>
      </c>
      <c r="E20" s="21"/>
      <c r="F20" s="14"/>
    </row>
    <row r="21" spans="2:5" ht="15">
      <c r="B21" s="11"/>
      <c r="C21" s="22"/>
      <c r="D21" s="22"/>
      <c r="E21" s="12"/>
    </row>
    <row r="23" ht="15.75">
      <c r="B23" s="32" t="s">
        <v>27</v>
      </c>
    </row>
    <row r="24" spans="2:10" ht="15">
      <c r="B24" s="31" t="s">
        <v>26</v>
      </c>
      <c r="C24" s="16"/>
      <c r="D24" s="16"/>
      <c r="E24" s="16"/>
      <c r="F24" s="16"/>
      <c r="G24" s="16"/>
      <c r="H24" s="16"/>
      <c r="I24" s="16"/>
      <c r="J24" s="17"/>
    </row>
    <row r="25" spans="2:10" ht="15">
      <c r="B25" s="25" t="s">
        <v>32</v>
      </c>
      <c r="D25" s="26"/>
      <c r="E25" s="26"/>
      <c r="F25" s="26"/>
      <c r="G25" s="26"/>
      <c r="H25" s="26"/>
      <c r="I25" s="26"/>
      <c r="J25" s="27"/>
    </row>
    <row r="26" spans="2:10" ht="15">
      <c r="B26" s="28" t="s">
        <v>34</v>
      </c>
      <c r="C26" s="22"/>
      <c r="D26" s="29"/>
      <c r="E26" s="29"/>
      <c r="F26" s="29"/>
      <c r="G26" s="29"/>
      <c r="H26" s="29"/>
      <c r="I26" s="29"/>
      <c r="J26" s="30"/>
    </row>
  </sheetData>
  <mergeCells count="6">
    <mergeCell ref="H5:I5"/>
    <mergeCell ref="C1:I1"/>
    <mergeCell ref="C5:D5"/>
    <mergeCell ref="C6:D6"/>
    <mergeCell ref="H6:I6"/>
    <mergeCell ref="C2:I2"/>
  </mergeCells>
  <hyperlinks>
    <hyperlink ref="A1" location="Introduction!A1" display="Home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.7109375" style="2" customWidth="1"/>
    <col min="3" max="3" width="31.7109375" style="2" customWidth="1"/>
    <col min="4" max="4" width="22.8515625" style="2" customWidth="1"/>
    <col min="5" max="5" width="3.28125" style="2" customWidth="1"/>
    <col min="6" max="6" width="13.00390625" style="2" customWidth="1"/>
    <col min="7" max="7" width="1.7109375" style="2" customWidth="1"/>
    <col min="8" max="8" width="29.140625" style="2" customWidth="1"/>
    <col min="9" max="9" width="10.421875" style="2" bestFit="1" customWidth="1"/>
    <col min="10" max="10" width="1.7109375" style="2" customWidth="1"/>
    <col min="11" max="16384" width="9.140625" style="2" customWidth="1"/>
  </cols>
  <sheetData>
    <row r="1" spans="1:9" ht="18">
      <c r="A1" s="36" t="s">
        <v>52</v>
      </c>
      <c r="C1" s="40" t="s">
        <v>17</v>
      </c>
      <c r="D1" s="40"/>
      <c r="E1" s="40"/>
      <c r="F1" s="40"/>
      <c r="G1" s="40"/>
      <c r="H1" s="40"/>
      <c r="I1" s="40"/>
    </row>
    <row r="2" spans="3:9" ht="15.75">
      <c r="C2" s="43" t="s">
        <v>40</v>
      </c>
      <c r="D2" s="43"/>
      <c r="E2" s="43"/>
      <c r="F2" s="43"/>
      <c r="G2" s="43"/>
      <c r="H2" s="43"/>
      <c r="I2" s="43"/>
    </row>
    <row r="4" spans="2:10" ht="15">
      <c r="B4" s="15"/>
      <c r="C4" s="16"/>
      <c r="D4" s="16"/>
      <c r="E4" s="17"/>
      <c r="G4" s="15"/>
      <c r="H4" s="16"/>
      <c r="I4" s="16"/>
      <c r="J4" s="17"/>
    </row>
    <row r="5" spans="2:10" ht="36" customHeight="1">
      <c r="B5" s="9"/>
      <c r="C5" s="44" t="s">
        <v>22</v>
      </c>
      <c r="D5" s="44"/>
      <c r="E5" s="18"/>
      <c r="F5" s="3"/>
      <c r="G5" s="9"/>
      <c r="H5" s="41" t="s">
        <v>23</v>
      </c>
      <c r="I5" s="41"/>
      <c r="J5" s="10"/>
    </row>
    <row r="6" spans="2:10" ht="30.75" customHeight="1">
      <c r="B6" s="9"/>
      <c r="C6" s="42" t="s">
        <v>24</v>
      </c>
      <c r="D6" s="42"/>
      <c r="E6" s="19"/>
      <c r="F6" s="8"/>
      <c r="G6" s="9"/>
      <c r="H6" s="42" t="s">
        <v>25</v>
      </c>
      <c r="I6" s="42"/>
      <c r="J6" s="10"/>
    </row>
    <row r="7" spans="2:10" ht="15.75" thickBot="1">
      <c r="B7" s="9"/>
      <c r="E7" s="10"/>
      <c r="G7" s="9"/>
      <c r="J7" s="10"/>
    </row>
    <row r="8" spans="2:10" ht="15.75" thickBot="1">
      <c r="B8" s="9"/>
      <c r="C8" s="4" t="s">
        <v>0</v>
      </c>
      <c r="D8" s="23">
        <v>512</v>
      </c>
      <c r="E8" s="10"/>
      <c r="G8" s="9"/>
      <c r="H8" s="4" t="s">
        <v>12</v>
      </c>
      <c r="I8" s="23">
        <v>27617</v>
      </c>
      <c r="J8" s="10"/>
    </row>
    <row r="9" spans="2:10" ht="15.75" thickBot="1">
      <c r="B9" s="9"/>
      <c r="E9" s="10"/>
      <c r="G9" s="9"/>
      <c r="J9" s="10"/>
    </row>
    <row r="10" spans="2:10" ht="15.75" thickBot="1">
      <c r="B10" s="9"/>
      <c r="C10" s="4" t="s">
        <v>9</v>
      </c>
      <c r="D10" s="23">
        <v>4</v>
      </c>
      <c r="E10" s="10"/>
      <c r="G10" s="9"/>
      <c r="H10" s="4" t="s">
        <v>10</v>
      </c>
      <c r="I10" s="23">
        <v>4</v>
      </c>
      <c r="J10" s="10"/>
    </row>
    <row r="11" spans="2:10" ht="15.75" thickBot="1">
      <c r="B11" s="9"/>
      <c r="E11" s="10"/>
      <c r="G11" s="9"/>
      <c r="J11" s="10"/>
    </row>
    <row r="12" spans="2:10" ht="15.75" thickBot="1">
      <c r="B12" s="9"/>
      <c r="C12" s="4" t="s">
        <v>1</v>
      </c>
      <c r="D12" s="23">
        <v>10</v>
      </c>
      <c r="E12" s="10"/>
      <c r="G12" s="9"/>
      <c r="H12" s="4" t="s">
        <v>11</v>
      </c>
      <c r="I12" s="23">
        <v>10</v>
      </c>
      <c r="J12" s="10"/>
    </row>
    <row r="13" spans="2:10" ht="15.75" thickBot="1">
      <c r="B13" s="9"/>
      <c r="E13" s="10"/>
      <c r="G13" s="9"/>
      <c r="J13" s="10"/>
    </row>
    <row r="14" spans="2:10" ht="15.75" thickBot="1">
      <c r="B14" s="9"/>
      <c r="C14" s="5" t="s">
        <v>7</v>
      </c>
      <c r="D14" s="6">
        <f>(((D8*1048576)-1800)/(22+(8*D10))*D12)</f>
        <v>99420205.92592594</v>
      </c>
      <c r="E14" s="20"/>
      <c r="F14" s="13"/>
      <c r="G14" s="9"/>
      <c r="H14" s="5" t="s">
        <v>18</v>
      </c>
      <c r="I14" s="6">
        <f>((((I8*3600)/I12)*(22+(8*I10))+1800)/1048576)</f>
        <v>512.0051193237305</v>
      </c>
      <c r="J14" s="10"/>
    </row>
    <row r="15" spans="2:10" ht="15.75" thickBot="1">
      <c r="B15" s="9"/>
      <c r="C15" s="5" t="s">
        <v>8</v>
      </c>
      <c r="D15" s="6">
        <f>(D14/60)</f>
        <v>1657003.4320987656</v>
      </c>
      <c r="E15" s="20"/>
      <c r="F15" s="13"/>
      <c r="G15" s="11"/>
      <c r="H15" s="22"/>
      <c r="I15" s="22"/>
      <c r="J15" s="12"/>
    </row>
    <row r="16" spans="2:6" ht="15.75" thickBot="1">
      <c r="B16" s="9"/>
      <c r="C16" s="5" t="s">
        <v>2</v>
      </c>
      <c r="D16" s="6">
        <f>(D15/60)</f>
        <v>27616.72386831276</v>
      </c>
      <c r="E16" s="20"/>
      <c r="F16" s="13"/>
    </row>
    <row r="17" spans="2:8" ht="15.75" thickBot="1">
      <c r="B17" s="9"/>
      <c r="C17" s="5" t="s">
        <v>3</v>
      </c>
      <c r="D17" s="7">
        <f>(D16/24)</f>
        <v>1150.696827846365</v>
      </c>
      <c r="E17" s="21"/>
      <c r="F17" s="14"/>
      <c r="H17" s="24"/>
    </row>
    <row r="18" spans="2:6" ht="15.75" thickBot="1">
      <c r="B18" s="9"/>
      <c r="C18" s="5" t="s">
        <v>4</v>
      </c>
      <c r="D18" s="7">
        <f>(D17/7)</f>
        <v>164.3852611209093</v>
      </c>
      <c r="E18" s="21"/>
      <c r="F18" s="14"/>
    </row>
    <row r="19" spans="2:8" ht="15.75" thickBot="1">
      <c r="B19" s="9"/>
      <c r="C19" s="5" t="s">
        <v>5</v>
      </c>
      <c r="D19" s="7">
        <f>(D17/30)</f>
        <v>38.35656092821217</v>
      </c>
      <c r="E19" s="21"/>
      <c r="F19" s="14"/>
      <c r="H19" s="14"/>
    </row>
    <row r="20" spans="2:6" ht="15.75" thickBot="1">
      <c r="B20" s="9"/>
      <c r="C20" s="5" t="s">
        <v>6</v>
      </c>
      <c r="D20" s="7">
        <f>(D17/365)</f>
        <v>3.152594048894151</v>
      </c>
      <c r="E20" s="21"/>
      <c r="F20" s="14"/>
    </row>
    <row r="21" spans="2:5" ht="15">
      <c r="B21" s="11"/>
      <c r="C21" s="22"/>
      <c r="D21" s="22"/>
      <c r="E21" s="12"/>
    </row>
    <row r="23" ht="15.75">
      <c r="B23" s="32" t="s">
        <v>27</v>
      </c>
    </row>
    <row r="24" spans="2:10" ht="15">
      <c r="B24" s="31" t="s">
        <v>26</v>
      </c>
      <c r="C24" s="16"/>
      <c r="D24" s="16"/>
      <c r="E24" s="16"/>
      <c r="F24" s="16"/>
      <c r="G24" s="16"/>
      <c r="H24" s="16"/>
      <c r="I24" s="16"/>
      <c r="J24" s="17"/>
    </row>
    <row r="25" spans="2:10" ht="15">
      <c r="B25" s="25" t="s">
        <v>32</v>
      </c>
      <c r="D25" s="26"/>
      <c r="E25" s="26"/>
      <c r="F25" s="26"/>
      <c r="G25" s="26"/>
      <c r="H25" s="26"/>
      <c r="I25" s="26"/>
      <c r="J25" s="27"/>
    </row>
    <row r="26" spans="2:10" ht="15">
      <c r="B26" s="28" t="s">
        <v>34</v>
      </c>
      <c r="C26" s="22"/>
      <c r="D26" s="29"/>
      <c r="E26" s="29"/>
      <c r="F26" s="29"/>
      <c r="G26" s="29"/>
      <c r="H26" s="29"/>
      <c r="I26" s="29"/>
      <c r="J26" s="30"/>
    </row>
  </sheetData>
  <mergeCells count="6">
    <mergeCell ref="H5:I5"/>
    <mergeCell ref="C1:I1"/>
    <mergeCell ref="C5:D5"/>
    <mergeCell ref="C6:D6"/>
    <mergeCell ref="H6:I6"/>
    <mergeCell ref="C2:I2"/>
  </mergeCells>
  <hyperlinks>
    <hyperlink ref="A1" location="Introduction!A1" display="Home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Binney</dc:creator>
  <cp:keywords/>
  <dc:description/>
  <cp:lastModifiedBy>Paul Burt</cp:lastModifiedBy>
  <dcterms:created xsi:type="dcterms:W3CDTF">2000-08-23T15:25:11Z</dcterms:created>
  <dcterms:modified xsi:type="dcterms:W3CDTF">2009-03-20T11:08:17Z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